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ta\Documents\K612 - ostatní\hadice k oponentuře\"/>
    </mc:Choice>
  </mc:AlternateContent>
  <bookViews>
    <workbookView xWindow="0" yWindow="0" windowWidth="17970" windowHeight="5535" activeTab="2"/>
  </bookViews>
  <sheets>
    <sheet name="kalibrace - obecná kritéria" sheetId="1" r:id="rId1"/>
    <sheet name="kalibrace - dílčí kritéria" sheetId="2" r:id="rId2"/>
    <sheet name="kategorizační lis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47" i="4" l="1"/>
  <c r="A78" i="4" l="1"/>
  <c r="A77" i="4"/>
  <c r="A76" i="4"/>
  <c r="A75" i="4"/>
  <c r="A74" i="4"/>
  <c r="A73" i="4"/>
  <c r="A72" i="4"/>
  <c r="E69" i="4"/>
  <c r="D69" i="4"/>
  <c r="A66" i="4"/>
  <c r="A65" i="4"/>
  <c r="A64" i="4"/>
  <c r="A63" i="4"/>
  <c r="A62" i="4"/>
  <c r="A61" i="4"/>
  <c r="A60" i="4"/>
  <c r="A59" i="4"/>
  <c r="B54" i="4"/>
  <c r="D47" i="4" s="1"/>
  <c r="A44" i="4"/>
  <c r="A43" i="4"/>
  <c r="A42" i="4"/>
  <c r="A41" i="4"/>
  <c r="H39" i="4"/>
  <c r="H38" i="4"/>
  <c r="H37" i="4"/>
  <c r="H36" i="4"/>
  <c r="A36" i="4"/>
  <c r="A35" i="4"/>
  <c r="A34" i="4"/>
  <c r="A33" i="4"/>
  <c r="H32" i="4"/>
  <c r="A32" i="4"/>
  <c r="E26" i="4"/>
  <c r="D26" i="4"/>
  <c r="A23" i="4"/>
  <c r="A22" i="4"/>
  <c r="A21" i="4"/>
  <c r="D20" i="4"/>
  <c r="M39" i="4" s="1"/>
  <c r="A20" i="4"/>
  <c r="B15" i="4"/>
  <c r="H33" i="4" s="1"/>
  <c r="D7" i="4" l="1"/>
  <c r="L5" i="4" s="1"/>
  <c r="H34" i="4"/>
  <c r="E5" i="4"/>
  <c r="M36" i="4"/>
  <c r="M38" i="4"/>
  <c r="M37" i="4"/>
  <c r="E74" i="2"/>
  <c r="C74" i="2"/>
  <c r="C52" i="2" l="1"/>
  <c r="B58" i="2" s="1"/>
  <c r="E34" i="2"/>
  <c r="C34" i="2"/>
  <c r="E4" i="2"/>
  <c r="B31" i="2"/>
  <c r="E17" i="2" l="1"/>
  <c r="E8" i="2"/>
  <c r="C4" i="2"/>
  <c r="E5" i="2" s="1"/>
</calcChain>
</file>

<file path=xl/sharedStrings.xml><?xml version="1.0" encoding="utf-8"?>
<sst xmlns="http://schemas.openxmlformats.org/spreadsheetml/2006/main" count="139" uniqueCount="114">
  <si>
    <t>Kategorizační nástroj železničních tarifních bodů</t>
  </si>
  <si>
    <t>kritérium</t>
  </si>
  <si>
    <t>významnost [X/100]</t>
  </si>
  <si>
    <t>specifikace kritéria</t>
  </si>
  <si>
    <t>VÝZNAM TARIFNÍHO BODU V RÁMCI ŽELEZNIČNÍHO SYSTÉMU</t>
  </si>
  <si>
    <t>SÍDLO A POLOHA TARIFNÍHO BODU VZHLEDEM K NĚMU</t>
  </si>
  <si>
    <t>poloha tarifního bodu z hlediska topologie železniční sítě, struktura a rozsah zastavující železniční dopravy, apod.</t>
  </si>
  <si>
    <t>velikost sídla přilehlého k tarifnímu bodu, dostupnost tarifního bodu ze spádové oblasti, existence alternativních tarifních bodů VHD</t>
  </si>
  <si>
    <t>turistický či rekreační cíl v blízkosti tarifního bodu, soustředění pracovních příležitostí, obchodní a komerční centra v peší dostupnosti od tarifního bodu</t>
  </si>
  <si>
    <t>&lt;--- vzor políčka určeného k vyplnění</t>
  </si>
  <si>
    <r>
      <rPr>
        <b/>
        <sz val="10"/>
        <color theme="1"/>
        <rFont val="Calibri"/>
        <family val="2"/>
        <charset val="238"/>
        <scheme val="minor"/>
      </rPr>
      <t>kalibrace kategorizačního nástroje</t>
    </r>
    <r>
      <rPr>
        <sz val="10"/>
        <color theme="1"/>
        <rFont val="Calibri"/>
        <family val="2"/>
        <charset val="238"/>
        <scheme val="minor"/>
      </rPr>
      <t xml:space="preserve"> | krok 2 - udělení významnosti dílčím kritériím</t>
    </r>
  </si>
  <si>
    <r>
      <rPr>
        <b/>
        <sz val="10"/>
        <color theme="1"/>
        <rFont val="Calibri"/>
        <family val="2"/>
        <charset val="238"/>
        <scheme val="minor"/>
      </rPr>
      <t>kalibrace kategorizačního nástroje</t>
    </r>
    <r>
      <rPr>
        <sz val="10"/>
        <color theme="1"/>
        <rFont val="Calibri"/>
        <family val="2"/>
        <charset val="238"/>
        <scheme val="minor"/>
      </rPr>
      <t xml:space="preserve"> | krok 1 - udělení významnosti základním obecným kritériím</t>
    </r>
  </si>
  <si>
    <t>Struktura železniční dopravy</t>
  </si>
  <si>
    <t>celková významnost (maximum)</t>
  </si>
  <si>
    <t>rozděleno</t>
  </si>
  <si>
    <t>zbývá rozdělit</t>
  </si>
  <si>
    <t>udělená významnost</t>
  </si>
  <si>
    <t>udělené maximum</t>
  </si>
  <si>
    <t>příměstská doprava s taktem ve špičce do 30 min včetně</t>
  </si>
  <si>
    <t>regionální doprava nebo příměstská doprava s taktem ve špičce nad 30 min</t>
  </si>
  <si>
    <t>dálková doprava nižší kvality [dálkové vlaky kategorie R]</t>
  </si>
  <si>
    <t>dálková doprava vyšší kvality [dálkové vlaky kategorie Ex]</t>
  </si>
  <si>
    <t>typ železniční dopravy</t>
  </si>
  <si>
    <t>ohodnocení</t>
  </si>
  <si>
    <t>Počet zaústěných směrů dle KJŘ</t>
  </si>
  <si>
    <t>počet zaústěných směrů</t>
  </si>
  <si>
    <t>2 a méně</t>
  </si>
  <si>
    <t>6 a více</t>
  </si>
  <si>
    <t>Počet zastavujících vlaků ve špičkové hodině</t>
  </si>
  <si>
    <t>udělte významnost jednotlivým počtům zaústěných směrů příslušným počtem bodů při respektování příslušného maxima</t>
  </si>
  <si>
    <t>maximální rozlišovaný počet zastavení</t>
  </si>
  <si>
    <t>počet bodů za 1 zastavení</t>
  </si>
  <si>
    <t>udělte významnost jednotlivým typům železniční dopravy příslušným počtem bodů při respektování příslušného maxima</t>
  </si>
  <si>
    <t>určete maximální rozlišovaný počet - počet bodů k příslušnému počtu zastavení se vypočte lineárně</t>
  </si>
  <si>
    <t>nejprve rozdělte celkovou významnost celkového obecného kritéria jednotlivým dílčím kritériím - struktura žel. dopravy, počtu zaústěných směrů, počet zastavujících vlaků ve špičkové hodině</t>
  </si>
  <si>
    <t>typ přestupního bodu</t>
  </si>
  <si>
    <t>nulový význam (není přestupní bod VHD)</t>
  </si>
  <si>
    <t>přestupní bod místního významu</t>
  </si>
  <si>
    <t>přestupní bod regionálního významu (terminál MHD) - malý</t>
  </si>
  <si>
    <t>přestupní bod regionálního významu (terminál MHD) - velký</t>
  </si>
  <si>
    <t>přestupní bod nadregionálního významu (významný terminál MHD)</t>
  </si>
  <si>
    <t>není parkoviště P+R</t>
  </si>
  <si>
    <t>parkoviště P+R - malé</t>
  </si>
  <si>
    <t>parkoviště P+R - velké</t>
  </si>
  <si>
    <t>udělte významnost jednotlivým typům přestupních bodů VHD a parkovištím P+R příslušným počtem bodů při respektování příslušného maxima</t>
  </si>
  <si>
    <t>SÍDLO A POLOHA TARIFNÍHO BODU SMĚREM K NĚMU</t>
  </si>
  <si>
    <t>významné neoficiální parkoviště P+R</t>
  </si>
  <si>
    <t>za každých započatých</t>
  </si>
  <si>
    <t>obyvatel</t>
  </si>
  <si>
    <t>Velikost sídla</t>
  </si>
  <si>
    <t>tj. nad</t>
  </si>
  <si>
    <t>obyvatel se nerozlišuje</t>
  </si>
  <si>
    <t>bodů</t>
  </si>
  <si>
    <t>umístění tarifního bodu vzhledem k sídlu</t>
  </si>
  <si>
    <t>hranice velmi malého sídla</t>
  </si>
  <si>
    <t>hodnota multiplikátoru</t>
  </si>
  <si>
    <t>poznámka</t>
  </si>
  <si>
    <t>tarifní bod dostupný pěšky z celé plochy sídla</t>
  </si>
  <si>
    <t>tarifní bod v sídle, dostupný pěšky nebo MHD z celé plochy, existuje výhodnější tarifní bod VHD</t>
  </si>
  <si>
    <t>tarifní bod v sídle, dostupný pěšky nebo MHD z celé plochy, existuje srovnatelný tarifní bod VHD</t>
  </si>
  <si>
    <t>tarifní bod na okraji nebo mimo sídlo, existuje výrazně výhodnější tarifní bod VHD</t>
  </si>
  <si>
    <t>Multiplikátor polohy  tarifního bodu vůči sídlu</t>
  </si>
  <si>
    <t>tarifní bod mimo sídlo, dostupný VHD (případně pěšky), neexistuje srovnatelný výhodnější tarifní bod VHD</t>
  </si>
  <si>
    <t>tarifní bod v rámci velké aglomerace sloužící pouze pro místní obsluhu</t>
  </si>
  <si>
    <t>multiplikátor redukuje pouze bodovou hodnotu "Sídlo a poloha tarifního bodu směrem k němu"</t>
  </si>
  <si>
    <t>multiplikátor redukuje celkové výsledné bodové ohodnocení tarifního bodu</t>
  </si>
  <si>
    <t>typ atraktivity</t>
  </si>
  <si>
    <t>žádná atraktivita v blízkosti tarifního bodu</t>
  </si>
  <si>
    <t>ATRAKTIVITA V BLÍZKOSTI TARIFNÍHO BODU</t>
  </si>
  <si>
    <t>turistický či rekreační cíl místního či regionálního významu</t>
  </si>
  <si>
    <t>turistický či rekreační cíl krajského významu</t>
  </si>
  <si>
    <t>turistický či rekreační cíl celostátního významu</t>
  </si>
  <si>
    <t>soustředění pracovních příležitostí v pěší dostupnosti</t>
  </si>
  <si>
    <t>obchodní/nákupní centrum v pěší dostupnosti</t>
  </si>
  <si>
    <t>Kategorizační list tarifního bodu</t>
  </si>
  <si>
    <t xml:space="preserve">kategorizace konkrétního tarifního bodu </t>
  </si>
  <si>
    <t>název tarifního bodu:</t>
  </si>
  <si>
    <t>počet zastavení ve špičkové hodině</t>
  </si>
  <si>
    <t>počet směrů provozu příslušného typu dopravy</t>
  </si>
  <si>
    <t>celkový počet zastavení</t>
  </si>
  <si>
    <t>typ zastavující železniční osobní dopravy</t>
  </si>
  <si>
    <t>Počet a struktura osobní železniční dopravy zastavující v tarifním bodě</t>
  </si>
  <si>
    <t>Poloha tarifního bodu z hlediska topologie železniční sítě</t>
  </si>
  <si>
    <t>celkový počet zaústěných směrů dle KJŘ po logické redukci</t>
  </si>
  <si>
    <t>zadejte příslušné údaje - přiřazení bodů proběhne automaticky</t>
  </si>
  <si>
    <t>tarifní bod je přestupním bodem v rámci železničního systému</t>
  </si>
  <si>
    <t>automaticky</t>
  </si>
  <si>
    <t>manuální zadání</t>
  </si>
  <si>
    <t>Charakteristické příznaky tarifního bodu:</t>
  </si>
  <si>
    <t>podíl ve špičkové hodině</t>
  </si>
  <si>
    <t>průběžný součet ohodnocení kritéria</t>
  </si>
  <si>
    <t>VÝZNAM TARIFNÍHO BODU JAKO PŘESTUPNÍHO BODU</t>
  </si>
  <si>
    <t>úloha tarifního bodu jako přestupního bodu mezi železniční dopravou a návaznost veřejnou hromadnou dopravou, apod., případně existence parkoviště P+R</t>
  </si>
  <si>
    <t>Význam tarifního bodu jako přestupního bodu VHD</t>
  </si>
  <si>
    <t>význam přestupního bodu VHD</t>
  </si>
  <si>
    <t>Existence parkoviště P+R v rámci tarifního bodu</t>
  </si>
  <si>
    <t>typ parkoviště P+R</t>
  </si>
  <si>
    <t>název sídla přiléhajícího k tarifnímu bodu</t>
  </si>
  <si>
    <t>počet obyvatel sídla</t>
  </si>
  <si>
    <t>bodové ohodnocení sídla</t>
  </si>
  <si>
    <t>výběr možnosti</t>
  </si>
  <si>
    <t>Název a velikost sídla</t>
  </si>
  <si>
    <t>tarifní bod v sídle, dostupný pešky nebo MHD z celé plochy, neexistuje srovnatelný výhodnější tarifní bod VHD</t>
  </si>
  <si>
    <t>vyplňte "x" u příslušné polohy tarifního bodu směrem k sídlu</t>
  </si>
  <si>
    <t>vyplňte "x" u příslušného typu přestupního bodu VHD a parkoviště P+R - lze vybrat pouze jednu z možností</t>
  </si>
  <si>
    <t>žst./zast.</t>
  </si>
  <si>
    <t>stav vyplnění</t>
  </si>
  <si>
    <t>maximální hodnota</t>
  </si>
  <si>
    <t>Přehled typů zastavující osobní dopravy:</t>
  </si>
  <si>
    <t xml:space="preserve">celkové bodové ohodnocení </t>
  </si>
  <si>
    <t>počítají se pouze směry                        s pravidelným provozem vlaků osobní dopravy</t>
  </si>
  <si>
    <t>vyplňte název sídle přiléhajícího k tarifnímu bodu a počet jeho obyvatel</t>
  </si>
  <si>
    <t>Poloha tarifního bodu vzhledem k sídlu</t>
  </si>
  <si>
    <t>vyplňte "x" u příslušného typu atraktivity - lze vybrat více možností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</si>
</sst>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0"/>
      <color theme="8" tint="-0.499984740745262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b/>
      <sz val="10.5"/>
      <color theme="8" tint="-0.499984740745262"/>
      <name val="Calibri"/>
      <family val="2"/>
      <charset val="238"/>
      <scheme val="minor"/>
    </font>
    <font>
      <b/>
      <sz val="10.5"/>
      <color theme="8" tint="-0.249977111117893"/>
      <name val="Calibri"/>
      <family val="2"/>
      <charset val="238"/>
      <scheme val="minor"/>
    </font>
    <font>
      <b/>
      <sz val="10.5"/>
      <color theme="5" tint="-0.24997711111789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b/>
      <sz val="10.5"/>
      <color theme="5" tint="-0.499984740745262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FE9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4659260841701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Fill="1"/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/>
    <xf numFmtId="0" fontId="12" fillId="0" borderId="0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6" fillId="0" borderId="8" xfId="0" applyFont="1" applyBorder="1"/>
    <xf numFmtId="0" fontId="10" fillId="12" borderId="9" xfId="0" applyFont="1" applyFill="1" applyBorder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2" fillId="5" borderId="6" xfId="0" applyFont="1" applyFill="1" applyBorder="1"/>
    <xf numFmtId="0" fontId="2" fillId="5" borderId="7" xfId="0" applyFont="1" applyFill="1" applyBorder="1"/>
    <xf numFmtId="0" fontId="0" fillId="0" borderId="8" xfId="0" applyBorder="1"/>
    <xf numFmtId="0" fontId="0" fillId="0" borderId="0" xfId="0" applyAlignment="1"/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11" borderId="9" xfId="0" applyFont="1" applyFill="1" applyBorder="1"/>
    <xf numFmtId="0" fontId="0" fillId="11" borderId="9" xfId="0" applyFill="1" applyBorder="1"/>
    <xf numFmtId="0" fontId="12" fillId="0" borderId="0" xfId="0" applyFont="1"/>
    <xf numFmtId="0" fontId="2" fillId="10" borderId="9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vertical="center"/>
    </xf>
    <xf numFmtId="0" fontId="19" fillId="17" borderId="9" xfId="0" applyFont="1" applyFill="1" applyBorder="1" applyAlignment="1">
      <alignment horizontal="center" vertical="center"/>
    </xf>
    <xf numFmtId="0" fontId="10" fillId="19" borderId="9" xfId="0" applyFont="1" applyFill="1" applyBorder="1" applyAlignment="1">
      <alignment vertical="center"/>
    </xf>
    <xf numFmtId="0" fontId="0" fillId="19" borderId="9" xfId="0" applyFill="1" applyBorder="1"/>
    <xf numFmtId="0" fontId="10" fillId="4" borderId="9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/>
    </xf>
    <xf numFmtId="0" fontId="2" fillId="10" borderId="7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0" fillId="8" borderId="9" xfId="0" applyFont="1" applyFill="1" applyBorder="1" applyAlignment="1">
      <alignment vertical="center"/>
    </xf>
    <xf numFmtId="0" fontId="2" fillId="6" borderId="5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wrapText="1"/>
    </xf>
    <xf numFmtId="0" fontId="13" fillId="12" borderId="9" xfId="0" applyFont="1" applyFill="1" applyBorder="1" applyAlignment="1">
      <alignment vertical="center"/>
    </xf>
    <xf numFmtId="0" fontId="2" fillId="13" borderId="6" xfId="0" applyFont="1" applyFill="1" applyBorder="1" applyAlignment="1">
      <alignment wrapText="1"/>
    </xf>
    <xf numFmtId="0" fontId="2" fillId="13" borderId="7" xfId="0" applyFont="1" applyFill="1" applyBorder="1" applyAlignment="1">
      <alignment wrapText="1"/>
    </xf>
    <xf numFmtId="0" fontId="6" fillId="0" borderId="5" xfId="0" applyFont="1" applyFill="1" applyBorder="1"/>
    <xf numFmtId="0" fontId="0" fillId="0" borderId="8" xfId="0" applyFill="1" applyBorder="1"/>
    <xf numFmtId="0" fontId="13" fillId="8" borderId="9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left" vertical="center"/>
    </xf>
    <xf numFmtId="0" fontId="13" fillId="20" borderId="9" xfId="0" applyFont="1" applyFill="1" applyBorder="1" applyAlignment="1">
      <alignment horizontal="center" vertical="center"/>
    </xf>
    <xf numFmtId="0" fontId="21" fillId="17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0" fontId="25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12" fillId="14" borderId="0" xfId="0" applyFont="1" applyFill="1" applyBorder="1" applyAlignment="1">
      <alignment horizontal="left" vertical="center"/>
    </xf>
    <xf numFmtId="0" fontId="6" fillId="14" borderId="0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15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14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32" fillId="10" borderId="6" xfId="0" applyFont="1" applyFill="1" applyBorder="1" applyAlignment="1">
      <alignment horizontal="left"/>
    </xf>
    <xf numFmtId="0" fontId="33" fillId="0" borderId="0" xfId="0" applyFont="1" applyAlignment="1">
      <alignment horizontal="center" wrapText="1"/>
    </xf>
    <xf numFmtId="0" fontId="9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6" fillId="9" borderId="8" xfId="0" applyFont="1" applyFill="1" applyBorder="1" applyAlignment="1" applyProtection="1">
      <alignment horizontal="left" vertical="center"/>
    </xf>
    <xf numFmtId="0" fontId="12" fillId="9" borderId="8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 applyProtection="1">
      <alignment horizontal="left" vertical="center"/>
    </xf>
    <xf numFmtId="0" fontId="12" fillId="9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0" fillId="11" borderId="9" xfId="0" applyFont="1" applyFill="1" applyBorder="1" applyAlignment="1" applyProtection="1">
      <alignment horizontal="left" vertical="center"/>
    </xf>
    <xf numFmtId="0" fontId="6" fillId="11" borderId="9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2" fillId="11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5" xfId="0" applyFont="1" applyBorder="1" applyProtection="1"/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Protection="1"/>
    <xf numFmtId="0" fontId="2" fillId="10" borderId="6" xfId="0" applyFont="1" applyFill="1" applyBorder="1" applyProtection="1"/>
    <xf numFmtId="0" fontId="13" fillId="7" borderId="2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2" fillId="10" borderId="7" xfId="0" applyFont="1" applyFill="1" applyBorder="1" applyProtection="1"/>
    <xf numFmtId="0" fontId="13" fillId="7" borderId="4" xfId="0" applyFont="1" applyFill="1" applyBorder="1" applyAlignment="1" applyProtection="1">
      <alignment horizontal="center" vertical="center"/>
    </xf>
    <xf numFmtId="0" fontId="10" fillId="11" borderId="9" xfId="0" applyFont="1" applyFill="1" applyBorder="1" applyAlignment="1" applyProtection="1">
      <alignment vertical="center"/>
    </xf>
    <xf numFmtId="0" fontId="11" fillId="0" borderId="0" xfId="0" applyFont="1" applyProtection="1"/>
    <xf numFmtId="0" fontId="2" fillId="10" borderId="6" xfId="0" applyFont="1" applyFill="1" applyBorder="1" applyAlignment="1" applyProtection="1">
      <alignment horizontal="left" vertical="center"/>
    </xf>
    <xf numFmtId="0" fontId="2" fillId="10" borderId="7" xfId="0" applyFont="1" applyFill="1" applyBorder="1" applyAlignment="1" applyProtection="1">
      <alignment horizontal="left" vertical="center"/>
    </xf>
    <xf numFmtId="0" fontId="0" fillId="11" borderId="9" xfId="0" applyFill="1" applyBorder="1" applyAlignment="1" applyProtection="1">
      <alignment horizontal="center" vertical="center"/>
    </xf>
    <xf numFmtId="0" fontId="2" fillId="10" borderId="5" xfId="0" applyFont="1" applyFill="1" applyBorder="1" applyProtection="1"/>
    <xf numFmtId="0" fontId="0" fillId="10" borderId="10" xfId="0" applyFill="1" applyBorder="1" applyAlignment="1" applyProtection="1">
      <alignment horizontal="center" vertical="center"/>
    </xf>
    <xf numFmtId="0" fontId="6" fillId="0" borderId="8" xfId="0" applyFont="1" applyBorder="1" applyProtection="1"/>
    <xf numFmtId="0" fontId="2" fillId="2" borderId="6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</xf>
    <xf numFmtId="0" fontId="0" fillId="2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0" fillId="12" borderId="9" xfId="0" applyFont="1" applyFill="1" applyBorder="1" applyAlignment="1" applyProtection="1">
      <alignment vertical="center"/>
    </xf>
    <xf numFmtId="0" fontId="0" fillId="12" borderId="9" xfId="0" applyFill="1" applyBorder="1" applyProtection="1"/>
    <xf numFmtId="0" fontId="12" fillId="13" borderId="8" xfId="0" applyFont="1" applyFill="1" applyBorder="1" applyAlignment="1" applyProtection="1">
      <alignment horizontal="right" vertical="center"/>
    </xf>
    <xf numFmtId="3" fontId="13" fillId="7" borderId="1" xfId="0" applyNumberFormat="1" applyFont="1" applyFill="1" applyBorder="1" applyAlignment="1" applyProtection="1">
      <alignment horizontal="center" vertical="center"/>
    </xf>
    <xf numFmtId="0" fontId="12" fillId="13" borderId="8" xfId="0" applyFont="1" applyFill="1" applyBorder="1" applyAlignment="1" applyProtection="1">
      <alignment horizontal="center" vertical="center"/>
    </xf>
    <xf numFmtId="0" fontId="12" fillId="13" borderId="8" xfId="0" applyFont="1" applyFill="1" applyBorder="1" applyAlignment="1" applyProtection="1">
      <alignment horizontal="left" vertical="center"/>
    </xf>
    <xf numFmtId="0" fontId="12" fillId="13" borderId="10" xfId="0" applyFont="1" applyFill="1" applyBorder="1" applyAlignment="1" applyProtection="1">
      <alignment horizontal="right" vertical="center"/>
    </xf>
    <xf numFmtId="3" fontId="12" fillId="13" borderId="10" xfId="0" applyNumberFormat="1" applyFont="1" applyFill="1" applyBorder="1" applyAlignment="1" applyProtection="1">
      <alignment horizontal="center" vertical="center"/>
    </xf>
    <xf numFmtId="0" fontId="12" fillId="13" borderId="10" xfId="0" applyFont="1" applyFill="1" applyBorder="1" applyAlignment="1" applyProtection="1">
      <alignment vertical="center"/>
    </xf>
    <xf numFmtId="0" fontId="2" fillId="6" borderId="9" xfId="0" applyFont="1" applyFill="1" applyBorder="1" applyProtection="1"/>
    <xf numFmtId="0" fontId="0" fillId="6" borderId="9" xfId="0" applyFill="1" applyBorder="1" applyProtection="1"/>
    <xf numFmtId="0" fontId="10" fillId="15" borderId="9" xfId="0" applyFont="1" applyFill="1" applyBorder="1" applyProtection="1"/>
    <xf numFmtId="0" fontId="0" fillId="15" borderId="9" xfId="0" applyFill="1" applyBorder="1" applyProtection="1"/>
    <xf numFmtId="0" fontId="6" fillId="16" borderId="5" xfId="0" applyFont="1" applyFill="1" applyBorder="1" applyAlignment="1" applyProtection="1">
      <alignment horizontal="left" vertical="center"/>
    </xf>
    <xf numFmtId="0" fontId="6" fillId="16" borderId="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13" borderId="6" xfId="0" applyFont="1" applyFill="1" applyBorder="1" applyAlignment="1" applyProtection="1">
      <alignment vertical="center" wrapText="1"/>
    </xf>
    <xf numFmtId="0" fontId="2" fillId="13" borderId="7" xfId="0" applyFont="1" applyFill="1" applyBorder="1" applyAlignment="1" applyProtection="1">
      <alignment vertical="center" wrapText="1"/>
    </xf>
    <xf numFmtId="0" fontId="3" fillId="0" borderId="5" xfId="0" applyFont="1" applyBorder="1" applyProtection="1"/>
    <xf numFmtId="0" fontId="0" fillId="0" borderId="5" xfId="0" applyBorder="1" applyProtection="1"/>
    <xf numFmtId="0" fontId="2" fillId="5" borderId="6" xfId="0" applyFont="1" applyFill="1" applyBorder="1" applyProtection="1"/>
    <xf numFmtId="0" fontId="0" fillId="5" borderId="13" xfId="0" applyFont="1" applyFill="1" applyBorder="1" applyAlignment="1" applyProtection="1">
      <alignment horizontal="center" vertical="center"/>
    </xf>
    <xf numFmtId="0" fontId="2" fillId="5" borderId="7" xfId="0" applyFont="1" applyFill="1" applyBorder="1" applyProtection="1"/>
    <xf numFmtId="0" fontId="0" fillId="7" borderId="1" xfId="0" applyFont="1" applyFill="1" applyBorder="1" applyProtection="1"/>
    <xf numFmtId="0" fontId="7" fillId="0" borderId="0" xfId="0" applyFont="1" applyAlignment="1" applyProtection="1">
      <alignment vertical="center"/>
    </xf>
    <xf numFmtId="0" fontId="3" fillId="0" borderId="8" xfId="0" applyFont="1" applyBorder="1" applyProtection="1"/>
    <xf numFmtId="0" fontId="4" fillId="9" borderId="6" xfId="0" applyFont="1" applyFill="1" applyBorder="1" applyAlignment="1" applyProtection="1">
      <alignment horizontal="left" vertical="center"/>
    </xf>
    <xf numFmtId="0" fontId="8" fillId="7" borderId="2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8" fillId="7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4" fillId="8" borderId="6" xfId="0" applyFont="1" applyFill="1" applyBorder="1" applyAlignment="1" applyProtection="1">
      <alignment horizontal="left" vertical="center"/>
    </xf>
    <xf numFmtId="0" fontId="5" fillId="6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left" vertical="center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5" fillId="13" borderId="6" xfId="0" applyFont="1" applyFill="1" applyBorder="1" applyAlignment="1" applyProtection="1">
      <alignment horizontal="center" vertical="center" wrapText="1"/>
    </xf>
    <xf numFmtId="0" fontId="6" fillId="13" borderId="7" xfId="0" applyFont="1" applyFill="1" applyBorder="1" applyAlignment="1" applyProtection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10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left" vertical="center"/>
    </xf>
    <xf numFmtId="0" fontId="10" fillId="9" borderId="10" xfId="0" applyFont="1" applyFill="1" applyBorder="1" applyAlignment="1" applyProtection="1">
      <alignment horizontal="left" vertical="center"/>
    </xf>
    <xf numFmtId="0" fontId="10" fillId="4" borderId="8" xfId="0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</xf>
    <xf numFmtId="0" fontId="10" fillId="8" borderId="8" xfId="0" applyFont="1" applyFill="1" applyBorder="1" applyAlignment="1" applyProtection="1">
      <alignment horizontal="left" vertical="center"/>
    </xf>
    <xf numFmtId="0" fontId="10" fillId="8" borderId="10" xfId="0" applyFont="1" applyFill="1" applyBorder="1" applyAlignment="1" applyProtection="1">
      <alignment horizontal="left" vertical="center"/>
    </xf>
    <xf numFmtId="0" fontId="6" fillId="8" borderId="8" xfId="0" applyFont="1" applyFill="1" applyBorder="1" applyAlignment="1" applyProtection="1">
      <alignment horizontal="center" vertical="center" wrapText="1"/>
    </xf>
    <xf numFmtId="0" fontId="6" fillId="8" borderId="10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/>
    </xf>
    <xf numFmtId="0" fontId="10" fillId="8" borderId="10" xfId="0" applyFont="1" applyFill="1" applyBorder="1" applyAlignment="1" applyProtection="1">
      <alignment horizontal="center" vertical="center"/>
    </xf>
    <xf numFmtId="0" fontId="12" fillId="8" borderId="8" xfId="0" applyFont="1" applyFill="1" applyBorder="1" applyAlignment="1" applyProtection="1">
      <alignment horizontal="center" vertical="center"/>
    </xf>
    <xf numFmtId="0" fontId="12" fillId="8" borderId="10" xfId="0" applyFont="1" applyFill="1" applyBorder="1" applyAlignment="1" applyProtection="1">
      <alignment horizontal="center" vertical="center"/>
    </xf>
    <xf numFmtId="49" fontId="13" fillId="7" borderId="15" xfId="0" applyNumberFormat="1" applyFont="1" applyFill="1" applyBorder="1" applyAlignment="1" applyProtection="1">
      <alignment horizontal="center" vertical="center"/>
      <protection locked="0"/>
    </xf>
    <xf numFmtId="49" fontId="13" fillId="7" borderId="26" xfId="0" applyNumberFormat="1" applyFont="1" applyFill="1" applyBorder="1" applyAlignment="1" applyProtection="1">
      <alignment horizontal="center" vertical="center"/>
      <protection locked="0"/>
    </xf>
    <xf numFmtId="49" fontId="13" fillId="7" borderId="16" xfId="0" applyNumberFormat="1" applyFont="1" applyFill="1" applyBorder="1" applyAlignment="1" applyProtection="1">
      <alignment horizontal="center" vertical="center"/>
      <protection locked="0"/>
    </xf>
    <xf numFmtId="3" fontId="13" fillId="7" borderId="17" xfId="0" applyNumberFormat="1" applyFont="1" applyFill="1" applyBorder="1" applyAlignment="1" applyProtection="1">
      <alignment horizontal="center" vertical="center"/>
      <protection locked="0"/>
    </xf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18" xfId="0" applyNumberFormat="1" applyFont="1" applyFill="1" applyBorder="1" applyAlignment="1" applyProtection="1">
      <alignment horizontal="center" vertical="center"/>
      <protection locked="0"/>
    </xf>
    <xf numFmtId="2" fontId="0" fillId="6" borderId="10" xfId="0" applyNumberFormat="1" applyFill="1" applyBorder="1" applyAlignment="1">
      <alignment horizontal="center"/>
    </xf>
    <xf numFmtId="0" fontId="6" fillId="20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6" fillId="8" borderId="9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0" fillId="7" borderId="27" xfId="0" applyFont="1" applyFill="1" applyBorder="1" applyAlignment="1" applyProtection="1">
      <alignment horizontal="center" vertical="center"/>
      <protection locked="0"/>
    </xf>
    <xf numFmtId="0" fontId="20" fillId="7" borderId="28" xfId="0" applyFont="1" applyFill="1" applyBorder="1" applyAlignment="1" applyProtection="1">
      <alignment horizontal="center" vertical="center"/>
      <protection locked="0"/>
    </xf>
    <xf numFmtId="0" fontId="17" fillId="7" borderId="28" xfId="0" applyFont="1" applyFill="1" applyBorder="1" applyAlignment="1" applyProtection="1">
      <alignment horizontal="center" vertical="center"/>
      <protection locked="0"/>
    </xf>
    <xf numFmtId="0" fontId="17" fillId="7" borderId="2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9" borderId="9" xfId="0" applyFont="1" applyFill="1" applyBorder="1" applyAlignment="1">
      <alignment horizont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/>
    </xf>
    <xf numFmtId="0" fontId="17" fillId="10" borderId="20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10" borderId="8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6" fillId="10" borderId="24" xfId="0" applyFont="1" applyFill="1" applyBorder="1" applyAlignment="1">
      <alignment horizontal="center" vertical="center"/>
    </xf>
    <xf numFmtId="0" fontId="0" fillId="18" borderId="22" xfId="0" applyFill="1" applyBorder="1" applyAlignment="1" applyProtection="1">
      <alignment horizontal="center"/>
      <protection locked="0"/>
    </xf>
    <xf numFmtId="0" fontId="0" fillId="18" borderId="23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1869B"/>
      <color rgb="FFF4FE94"/>
      <color rgb="FFDAEEF3"/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Významnosti</a:t>
            </a:r>
            <a:r>
              <a:rPr lang="cs-CZ" baseline="0"/>
              <a:t> obecných kritérií pro kategorizaci železničního tarifního bodu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'kalibrace - obecná kritéria'!$A$7:$A$10</c:f>
              <c:strCache>
                <c:ptCount val="4"/>
                <c:pt idx="0">
                  <c:v>VÝZNAM TARIFNÍHO BODU V RÁMCI ŽELEZNIČNÍHO SYSTÉMU</c:v>
                </c:pt>
                <c:pt idx="1">
                  <c:v>VÝZNAM TARIFNÍHO BODU JAKO PŘESTUPNÍHO BODU</c:v>
                </c:pt>
                <c:pt idx="2">
                  <c:v>SÍDLO A POLOHA TARIFNÍHO BODU VZHLEDEM K NĚMU</c:v>
                </c:pt>
                <c:pt idx="3">
                  <c:v>ATRAKTIVITA V BLÍZKOSTI TARIFNÍHO BODU</c:v>
                </c:pt>
              </c:strCache>
            </c:strRef>
          </c:cat>
          <c:val>
            <c:numRef>
              <c:f>'kalibrace - obecná kritéria'!$B$7:$B$10</c:f>
              <c:numCache>
                <c:formatCode>General</c:formatCode>
                <c:ptCount val="4"/>
                <c:pt idx="0">
                  <c:v>45</c:v>
                </c:pt>
                <c:pt idx="1">
                  <c:v>15</c:v>
                </c:pt>
                <c:pt idx="2">
                  <c:v>25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68615000736625E-2"/>
          <c:y val="4.950662021209986E-2"/>
          <c:w val="0.52658505546558143"/>
          <c:h val="0.850280537403078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'kategorizační list'!$A$7</c:f>
              <c:strCache>
                <c:ptCount val="1"/>
                <c:pt idx="0">
                  <c:v>VÝZNAM TARIFNÍHO BODU V RÁMCI ŽELEZNIČNÍHO SYSTÉMU</c:v>
                </c:pt>
              </c:strCache>
            </c:strRef>
          </c:tx>
          <c:spPr>
            <a:solidFill>
              <a:srgbClr val="31869B"/>
            </a:solidFill>
            <a:ln>
              <a:noFill/>
            </a:ln>
            <a:effectLst/>
          </c:spPr>
          <c:invertIfNegative val="0"/>
          <c:cat>
            <c:numRef>
              <c:f>'kategorizační list'!$A$5:$B$5</c:f>
              <c:numCache>
                <c:formatCode>General</c:formatCode>
                <c:ptCount val="2"/>
              </c:numCache>
            </c:numRef>
          </c:cat>
          <c:val>
            <c:numRef>
              <c:f>'kategorizační list'!$D$7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'kategorizační list'!$A$26</c:f>
              <c:strCache>
                <c:ptCount val="1"/>
                <c:pt idx="0">
                  <c:v>VÝZNAM TARIFNÍHO BODU JAKO PŘESTUPNÍHO BODU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'kategorizační list'!$A$5:$B$5</c:f>
              <c:numCache>
                <c:formatCode>General</c:formatCode>
                <c:ptCount val="2"/>
              </c:numCache>
            </c:numRef>
          </c:cat>
          <c:val>
            <c:numRef>
              <c:f>'kategorizační list'!$D$26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'kategorizační list'!$A$47</c:f>
              <c:strCache>
                <c:ptCount val="1"/>
                <c:pt idx="0">
                  <c:v>SÍDLO A POLOHA TARIFNÍHO BODU SMĚREM K NĚMU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'kategorizační list'!$A$5:$B$5</c:f>
              <c:numCache>
                <c:formatCode>General</c:formatCode>
                <c:ptCount val="2"/>
              </c:numCache>
            </c:numRef>
          </c:cat>
          <c:val>
            <c:numRef>
              <c:f>'kategorizační list'!$D$47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'kategorizační list'!$A$69</c:f>
              <c:strCache>
                <c:ptCount val="1"/>
                <c:pt idx="0">
                  <c:v>ATRAKTIVITA V BLÍZKOSTI TARIFNÍHO BODU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'kategorizační list'!$A$5:$B$5</c:f>
              <c:numCache>
                <c:formatCode>General</c:formatCode>
                <c:ptCount val="2"/>
              </c:numCache>
            </c:numRef>
          </c:cat>
          <c:val>
            <c:numRef>
              <c:f>'kategorizační list'!$D$69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0007360"/>
        <c:axId val="130007920"/>
      </c:barChart>
      <c:catAx>
        <c:axId val="13000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007920"/>
        <c:crosses val="autoZero"/>
        <c:auto val="1"/>
        <c:lblAlgn val="ctr"/>
        <c:lblOffset val="100"/>
        <c:noMultiLvlLbl val="0"/>
      </c:catAx>
      <c:valAx>
        <c:axId val="130007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00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39153239361768"/>
          <c:y val="2.9565044756517122E-2"/>
          <c:w val="0.31556243300740389"/>
          <c:h val="0.73029732046811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14286</xdr:rowOff>
    </xdr:from>
    <xdr:to>
      <xdr:col>2</xdr:col>
      <xdr:colOff>9220200</xdr:colOff>
      <xdr:row>42</xdr:row>
      <xdr:rowOff>-1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6</xdr:row>
      <xdr:rowOff>33337</xdr:rowOff>
    </xdr:from>
    <xdr:to>
      <xdr:col>12</xdr:col>
      <xdr:colOff>600075</xdr:colOff>
      <xdr:row>29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zoomScaleNormal="100" workbookViewId="0">
      <selection activeCell="D15" sqref="D15"/>
    </sheetView>
  </sheetViews>
  <sheetFormatPr defaultRowHeight="15" x14ac:dyDescent="0.25"/>
  <cols>
    <col min="1" max="1" width="55.85546875" style="82" customWidth="1"/>
    <col min="2" max="2" width="16" style="82" customWidth="1"/>
    <col min="3" max="3" width="139" style="82" customWidth="1"/>
  </cols>
  <sheetData>
    <row r="1" spans="1:3" ht="21" x14ac:dyDescent="0.35">
      <c r="A1" s="81" t="s">
        <v>0</v>
      </c>
    </row>
    <row r="2" spans="1:3" x14ac:dyDescent="0.25">
      <c r="A2" s="83" t="s">
        <v>11</v>
      </c>
    </row>
    <row r="3" spans="1:3" ht="4.5" customHeight="1" thickBot="1" x14ac:dyDescent="0.3">
      <c r="A3" s="83"/>
    </row>
    <row r="4" spans="1:3" ht="16.5" thickTop="1" thickBot="1" x14ac:dyDescent="0.3">
      <c r="A4" s="83"/>
      <c r="B4" s="146"/>
      <c r="C4" s="147" t="s">
        <v>9</v>
      </c>
    </row>
    <row r="5" spans="1:3" ht="6.75" customHeight="1" thickTop="1" thickBot="1" x14ac:dyDescent="0.3"/>
    <row r="6" spans="1:3" s="2" customFormat="1" ht="12" thickBot="1" x14ac:dyDescent="0.25">
      <c r="A6" s="141" t="s">
        <v>1</v>
      </c>
      <c r="B6" s="148" t="s">
        <v>2</v>
      </c>
      <c r="C6" s="141" t="s">
        <v>3</v>
      </c>
    </row>
    <row r="7" spans="1:3" ht="16.5" thickTop="1" x14ac:dyDescent="0.25">
      <c r="A7" s="149" t="s">
        <v>4</v>
      </c>
      <c r="B7" s="150">
        <v>45</v>
      </c>
      <c r="C7" s="151" t="s">
        <v>6</v>
      </c>
    </row>
    <row r="8" spans="1:3" ht="15.75" x14ac:dyDescent="0.25">
      <c r="A8" s="152" t="s">
        <v>91</v>
      </c>
      <c r="B8" s="153">
        <v>15</v>
      </c>
      <c r="C8" s="154" t="s">
        <v>92</v>
      </c>
    </row>
    <row r="9" spans="1:3" ht="15.75" x14ac:dyDescent="0.25">
      <c r="A9" s="155" t="s">
        <v>5</v>
      </c>
      <c r="B9" s="153">
        <v>25</v>
      </c>
      <c r="C9" s="156" t="s">
        <v>7</v>
      </c>
    </row>
    <row r="10" spans="1:3" ht="16.5" thickBot="1" x14ac:dyDescent="0.3">
      <c r="A10" s="157" t="s">
        <v>68</v>
      </c>
      <c r="B10" s="158">
        <v>15</v>
      </c>
      <c r="C10" s="159" t="s">
        <v>8</v>
      </c>
    </row>
    <row r="24" spans="2:2" x14ac:dyDescent="0.25">
      <c r="B24" s="93"/>
    </row>
  </sheetData>
  <sheetProtection algorithmName="SHA-512" hashValue="F3uqF2F6lr95sTwsz0WmSoTt0ZO9rxie7jFVbFOGzWEup5pQKITIZgJgA6PVP2PB/ZZLOpbRzPnqiGaSTrMZyQ==" saltValue="aNO2qjgh2nRJiLxwT7TUkw==" spinCount="100000" sheet="1" objects="1" scenarios="1" selectLockedCells="1" selectUnlockedCells="1"/>
  <pageMargins left="0.7" right="0.7" top="0.78740157499999996" bottom="0.78740157499999996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>
      <selection activeCell="I23" sqref="I23"/>
    </sheetView>
  </sheetViews>
  <sheetFormatPr defaultRowHeight="15" x14ac:dyDescent="0.25"/>
  <cols>
    <col min="1" max="1" width="59.85546875" style="82" customWidth="1"/>
    <col min="2" max="3" width="9.140625" style="82"/>
    <col min="4" max="4" width="8.7109375" style="82" customWidth="1"/>
    <col min="5" max="6" width="9.140625" style="82"/>
  </cols>
  <sheetData>
    <row r="1" spans="1:6" ht="21" x14ac:dyDescent="0.35">
      <c r="A1" s="81" t="s">
        <v>0</v>
      </c>
    </row>
    <row r="2" spans="1:6" x14ac:dyDescent="0.25">
      <c r="A2" s="83" t="s">
        <v>10</v>
      </c>
    </row>
    <row r="3" spans="1:6" ht="15.75" thickBot="1" x14ac:dyDescent="0.3"/>
    <row r="4" spans="1:6" ht="14.25" customHeight="1" x14ac:dyDescent="0.25">
      <c r="A4" s="177" t="s">
        <v>4</v>
      </c>
      <c r="B4" s="171" t="s">
        <v>13</v>
      </c>
      <c r="C4" s="173">
        <f>'kalibrace - obecná kritéria'!B7</f>
        <v>45</v>
      </c>
      <c r="D4" s="84" t="s">
        <v>14</v>
      </c>
      <c r="E4" s="85">
        <f>SUM(C8,C17,C27)</f>
        <v>45</v>
      </c>
    </row>
    <row r="5" spans="1:6" ht="15.75" thickBot="1" x14ac:dyDescent="0.3">
      <c r="A5" s="178"/>
      <c r="B5" s="172"/>
      <c r="C5" s="174"/>
      <c r="D5" s="86" t="s">
        <v>15</v>
      </c>
      <c r="E5" s="87">
        <f>C4-E4</f>
        <v>0</v>
      </c>
    </row>
    <row r="6" spans="1:6" x14ac:dyDescent="0.25">
      <c r="A6" s="88" t="s">
        <v>34</v>
      </c>
      <c r="B6" s="89"/>
      <c r="C6" s="90"/>
      <c r="D6" s="91"/>
      <c r="E6" s="92"/>
      <c r="F6" s="93"/>
    </row>
    <row r="7" spans="1:6" ht="7.5" customHeight="1" thickBot="1" x14ac:dyDescent="0.3">
      <c r="A7" s="94"/>
      <c r="B7" s="95"/>
      <c r="C7" s="94"/>
      <c r="D7" s="96"/>
      <c r="E7" s="94"/>
    </row>
    <row r="8" spans="1:6" ht="19.5" thickTop="1" thickBot="1" x14ac:dyDescent="0.3">
      <c r="A8" s="97" t="s">
        <v>12</v>
      </c>
      <c r="B8" s="98" t="s">
        <v>16</v>
      </c>
      <c r="C8" s="99">
        <v>20</v>
      </c>
      <c r="D8" s="98" t="s">
        <v>17</v>
      </c>
      <c r="E8" s="100">
        <f>MAX(B12:B15)</f>
        <v>20</v>
      </c>
    </row>
    <row r="9" spans="1:6" ht="11.25" customHeight="1" x14ac:dyDescent="0.25">
      <c r="A9" s="88" t="s">
        <v>32</v>
      </c>
      <c r="B9" s="89"/>
      <c r="C9" s="101"/>
      <c r="D9" s="89"/>
      <c r="E9" s="92"/>
    </row>
    <row r="10" spans="1:6" ht="7.5" customHeight="1" thickBot="1" x14ac:dyDescent="0.3"/>
    <row r="11" spans="1:6" s="3" customFormat="1" ht="9.75" thickBot="1" x14ac:dyDescent="0.2">
      <c r="A11" s="102" t="s">
        <v>22</v>
      </c>
      <c r="B11" s="103" t="s">
        <v>23</v>
      </c>
      <c r="C11" s="104"/>
      <c r="D11" s="104"/>
      <c r="E11" s="104"/>
      <c r="F11" s="104"/>
    </row>
    <row r="12" spans="1:6" ht="16.5" thickTop="1" x14ac:dyDescent="0.25">
      <c r="A12" s="105" t="s">
        <v>18</v>
      </c>
      <c r="B12" s="106">
        <v>10</v>
      </c>
    </row>
    <row r="13" spans="1:6" ht="15.75" x14ac:dyDescent="0.25">
      <c r="A13" s="105" t="s">
        <v>19</v>
      </c>
      <c r="B13" s="107">
        <v>5</v>
      </c>
    </row>
    <row r="14" spans="1:6" ht="15.75" x14ac:dyDescent="0.25">
      <c r="A14" s="105" t="s">
        <v>20</v>
      </c>
      <c r="B14" s="107">
        <v>15</v>
      </c>
    </row>
    <row r="15" spans="1:6" ht="16.5" thickBot="1" x14ac:dyDescent="0.3">
      <c r="A15" s="108" t="s">
        <v>21</v>
      </c>
      <c r="B15" s="109">
        <v>20</v>
      </c>
    </row>
    <row r="16" spans="1:6" ht="15.75" thickBot="1" x14ac:dyDescent="0.3"/>
    <row r="17" spans="1:6" ht="19.5" thickTop="1" thickBot="1" x14ac:dyDescent="0.3">
      <c r="A17" s="110" t="s">
        <v>24</v>
      </c>
      <c r="B17" s="98" t="s">
        <v>16</v>
      </c>
      <c r="C17" s="99">
        <v>5</v>
      </c>
      <c r="D17" s="98" t="s">
        <v>17</v>
      </c>
      <c r="E17" s="100">
        <f>MAX(B21:B25)</f>
        <v>5</v>
      </c>
    </row>
    <row r="18" spans="1:6" ht="12" customHeight="1" x14ac:dyDescent="0.25">
      <c r="A18" s="111" t="s">
        <v>29</v>
      </c>
      <c r="B18" s="95"/>
      <c r="C18" s="94"/>
      <c r="D18" s="95"/>
      <c r="E18" s="94"/>
    </row>
    <row r="19" spans="1:6" ht="8.25" customHeight="1" thickBot="1" x14ac:dyDescent="0.3"/>
    <row r="20" spans="1:6" s="3" customFormat="1" ht="9.75" thickBot="1" x14ac:dyDescent="0.2">
      <c r="A20" s="102" t="s">
        <v>25</v>
      </c>
      <c r="B20" s="103" t="s">
        <v>23</v>
      </c>
      <c r="C20" s="104"/>
      <c r="D20" s="104"/>
      <c r="E20" s="104"/>
      <c r="F20" s="104"/>
    </row>
    <row r="21" spans="1:6" ht="16.5" thickTop="1" x14ac:dyDescent="0.25">
      <c r="A21" s="112" t="s">
        <v>26</v>
      </c>
      <c r="B21" s="106">
        <v>1</v>
      </c>
    </row>
    <row r="22" spans="1:6" ht="15.75" x14ac:dyDescent="0.25">
      <c r="A22" s="112">
        <v>3</v>
      </c>
      <c r="B22" s="107">
        <v>2</v>
      </c>
    </row>
    <row r="23" spans="1:6" ht="15.75" x14ac:dyDescent="0.25">
      <c r="A23" s="112">
        <v>4</v>
      </c>
      <c r="B23" s="107">
        <v>3</v>
      </c>
    </row>
    <row r="24" spans="1:6" ht="15.75" x14ac:dyDescent="0.25">
      <c r="A24" s="112">
        <v>5</v>
      </c>
      <c r="B24" s="107">
        <v>4</v>
      </c>
    </row>
    <row r="25" spans="1:6" ht="16.5" thickBot="1" x14ac:dyDescent="0.3">
      <c r="A25" s="113" t="s">
        <v>27</v>
      </c>
      <c r="B25" s="109">
        <v>5</v>
      </c>
    </row>
    <row r="26" spans="1:6" ht="15.75" thickBot="1" x14ac:dyDescent="0.3"/>
    <row r="27" spans="1:6" ht="19.5" thickTop="1" thickBot="1" x14ac:dyDescent="0.3">
      <c r="A27" s="110" t="s">
        <v>28</v>
      </c>
      <c r="B27" s="98" t="s">
        <v>16</v>
      </c>
      <c r="C27" s="99">
        <v>20</v>
      </c>
      <c r="D27" s="98"/>
      <c r="E27" s="114"/>
    </row>
    <row r="28" spans="1:6" ht="12" customHeight="1" x14ac:dyDescent="0.25">
      <c r="A28" s="111" t="s">
        <v>33</v>
      </c>
      <c r="B28" s="95"/>
      <c r="C28" s="94"/>
      <c r="D28" s="95"/>
      <c r="E28" s="94"/>
    </row>
    <row r="29" spans="1:6" ht="7.5" customHeight="1" thickBot="1" x14ac:dyDescent="0.3"/>
    <row r="30" spans="1:6" ht="17.25" thickTop="1" thickBot="1" x14ac:dyDescent="0.3">
      <c r="A30" s="115" t="s">
        <v>30</v>
      </c>
      <c r="B30" s="99">
        <v>20</v>
      </c>
    </row>
    <row r="31" spans="1:6" ht="16.5" thickTop="1" thickBot="1" x14ac:dyDescent="0.3">
      <c r="A31" s="108" t="s">
        <v>31</v>
      </c>
      <c r="B31" s="116">
        <f>C27/B30</f>
        <v>1</v>
      </c>
    </row>
    <row r="33" spans="1:6" ht="15.75" thickBot="1" x14ac:dyDescent="0.3"/>
    <row r="34" spans="1:6" ht="14.25" customHeight="1" x14ac:dyDescent="0.25">
      <c r="A34" s="179" t="s">
        <v>91</v>
      </c>
      <c r="B34" s="181" t="s">
        <v>13</v>
      </c>
      <c r="C34" s="183">
        <f>'kalibrace - obecná kritéria'!B8</f>
        <v>15</v>
      </c>
      <c r="D34" s="181" t="s">
        <v>17</v>
      </c>
      <c r="E34" s="175">
        <f>MAX(B40:B43,B48:B49)</f>
        <v>15</v>
      </c>
    </row>
    <row r="35" spans="1:6" ht="15.75" thickBot="1" x14ac:dyDescent="0.3">
      <c r="A35" s="180"/>
      <c r="B35" s="182"/>
      <c r="C35" s="184"/>
      <c r="D35" s="182"/>
      <c r="E35" s="176"/>
    </row>
    <row r="36" spans="1:6" ht="12" customHeight="1" x14ac:dyDescent="0.25">
      <c r="A36" s="111" t="s">
        <v>44</v>
      </c>
      <c r="B36" s="95"/>
      <c r="C36" s="94"/>
      <c r="D36" s="95"/>
      <c r="E36" s="94"/>
    </row>
    <row r="37" spans="1:6" ht="15.75" thickBot="1" x14ac:dyDescent="0.3">
      <c r="A37" s="93"/>
      <c r="B37" s="93"/>
      <c r="C37" s="93"/>
      <c r="D37" s="93"/>
      <c r="E37" s="93"/>
    </row>
    <row r="38" spans="1:6" s="3" customFormat="1" ht="9" x14ac:dyDescent="0.15">
      <c r="A38" s="117" t="s">
        <v>35</v>
      </c>
      <c r="B38" s="103" t="s">
        <v>23</v>
      </c>
      <c r="C38" s="104"/>
      <c r="D38" s="104"/>
      <c r="E38" s="104"/>
      <c r="F38" s="104"/>
    </row>
    <row r="39" spans="1:6" ht="15.75" thickBot="1" x14ac:dyDescent="0.3">
      <c r="A39" s="118" t="s">
        <v>36</v>
      </c>
      <c r="B39" s="119">
        <v>0</v>
      </c>
    </row>
    <row r="40" spans="1:6" ht="16.5" thickTop="1" x14ac:dyDescent="0.25">
      <c r="A40" s="118" t="s">
        <v>37</v>
      </c>
      <c r="B40" s="106">
        <v>5</v>
      </c>
    </row>
    <row r="41" spans="1:6" ht="15.75" x14ac:dyDescent="0.25">
      <c r="A41" s="118" t="s">
        <v>38</v>
      </c>
      <c r="B41" s="107">
        <v>8</v>
      </c>
    </row>
    <row r="42" spans="1:6" ht="15.75" x14ac:dyDescent="0.25">
      <c r="A42" s="118" t="s">
        <v>39</v>
      </c>
      <c r="B42" s="107">
        <v>12</v>
      </c>
    </row>
    <row r="43" spans="1:6" ht="16.5" thickBot="1" x14ac:dyDescent="0.3">
      <c r="A43" s="120" t="s">
        <v>40</v>
      </c>
      <c r="B43" s="109">
        <v>15</v>
      </c>
    </row>
    <row r="44" spans="1:6" ht="15.75" thickBot="1" x14ac:dyDescent="0.3"/>
    <row r="45" spans="1:6" s="3" customFormat="1" ht="9" x14ac:dyDescent="0.15">
      <c r="A45" s="102" t="s">
        <v>35</v>
      </c>
      <c r="B45" s="103" t="s">
        <v>23</v>
      </c>
      <c r="C45" s="104"/>
      <c r="D45" s="104"/>
      <c r="E45" s="104"/>
      <c r="F45" s="104"/>
    </row>
    <row r="46" spans="1:6" ht="15.75" thickBot="1" x14ac:dyDescent="0.3">
      <c r="A46" s="118" t="s">
        <v>41</v>
      </c>
      <c r="B46" s="121">
        <v>0</v>
      </c>
    </row>
    <row r="47" spans="1:6" ht="16.5" thickTop="1" x14ac:dyDescent="0.25">
      <c r="A47" s="118" t="s">
        <v>46</v>
      </c>
      <c r="B47" s="106">
        <v>2</v>
      </c>
    </row>
    <row r="48" spans="1:6" ht="15.75" x14ac:dyDescent="0.25">
      <c r="A48" s="118" t="s">
        <v>42</v>
      </c>
      <c r="B48" s="122">
        <v>1</v>
      </c>
    </row>
    <row r="49" spans="1:6" ht="16.5" thickBot="1" x14ac:dyDescent="0.3">
      <c r="A49" s="120" t="s">
        <v>43</v>
      </c>
      <c r="B49" s="109">
        <v>4</v>
      </c>
    </row>
    <row r="51" spans="1:6" ht="15.75" thickBot="1" x14ac:dyDescent="0.3"/>
    <row r="52" spans="1:6" ht="14.25" customHeight="1" x14ac:dyDescent="0.25">
      <c r="A52" s="185" t="s">
        <v>45</v>
      </c>
      <c r="B52" s="187" t="s">
        <v>13</v>
      </c>
      <c r="C52" s="189">
        <f>'kalibrace - obecná kritéria'!B9</f>
        <v>25</v>
      </c>
      <c r="D52" s="187"/>
      <c r="E52" s="191"/>
    </row>
    <row r="53" spans="1:6" ht="15.75" thickBot="1" x14ac:dyDescent="0.3">
      <c r="A53" s="186"/>
      <c r="B53" s="188"/>
      <c r="C53" s="190"/>
      <c r="D53" s="188"/>
      <c r="E53" s="192"/>
    </row>
    <row r="54" spans="1:6" ht="15.75" thickBot="1" x14ac:dyDescent="0.3"/>
    <row r="55" spans="1:6" ht="15.75" thickBot="1" x14ac:dyDescent="0.3">
      <c r="A55" s="123" t="s">
        <v>49</v>
      </c>
      <c r="B55" s="124"/>
      <c r="C55" s="124"/>
      <c r="D55" s="124"/>
      <c r="E55" s="124"/>
    </row>
    <row r="56" spans="1:6" ht="8.25" customHeight="1" thickBot="1" x14ac:dyDescent="0.3"/>
    <row r="57" spans="1:6" ht="17.25" thickTop="1" thickBot="1" x14ac:dyDescent="0.3">
      <c r="A57" s="125" t="s">
        <v>47</v>
      </c>
      <c r="B57" s="126">
        <v>5000</v>
      </c>
      <c r="C57" s="127" t="s">
        <v>48</v>
      </c>
      <c r="D57" s="99">
        <v>1</v>
      </c>
      <c r="E57" s="128" t="s">
        <v>52</v>
      </c>
    </row>
    <row r="58" spans="1:6" ht="16.5" thickTop="1" thickBot="1" x14ac:dyDescent="0.3">
      <c r="A58" s="129" t="s">
        <v>50</v>
      </c>
      <c r="B58" s="130">
        <f>(C52/D57)*B57</f>
        <v>125000</v>
      </c>
      <c r="C58" s="131" t="s">
        <v>51</v>
      </c>
      <c r="D58" s="131"/>
      <c r="E58" s="131"/>
    </row>
    <row r="59" spans="1:6" ht="11.25" customHeight="1" thickBot="1" x14ac:dyDescent="0.3"/>
    <row r="60" spans="1:6" ht="17.25" thickTop="1" thickBot="1" x14ac:dyDescent="0.3">
      <c r="A60" s="132" t="s">
        <v>54</v>
      </c>
      <c r="B60" s="99">
        <v>750</v>
      </c>
      <c r="C60" s="133"/>
      <c r="D60" s="133"/>
      <c r="E60" s="133"/>
    </row>
    <row r="61" spans="1:6" ht="15.75" thickBot="1" x14ac:dyDescent="0.3"/>
    <row r="62" spans="1:6" ht="15.75" thickBot="1" x14ac:dyDescent="0.3">
      <c r="A62" s="134" t="s">
        <v>61</v>
      </c>
      <c r="B62" s="135"/>
      <c r="C62" s="135"/>
      <c r="D62" s="135"/>
      <c r="E62" s="135"/>
    </row>
    <row r="63" spans="1:6" ht="15.75" thickBot="1" x14ac:dyDescent="0.3"/>
    <row r="64" spans="1:6" s="13" customFormat="1" ht="18.75" thickBot="1" x14ac:dyDescent="0.3">
      <c r="A64" s="136" t="s">
        <v>53</v>
      </c>
      <c r="B64" s="137" t="s">
        <v>55</v>
      </c>
      <c r="C64" s="170" t="s">
        <v>56</v>
      </c>
      <c r="D64" s="170"/>
      <c r="E64" s="170"/>
      <c r="F64" s="138"/>
    </row>
    <row r="65" spans="1:5" ht="16.5" thickTop="1" x14ac:dyDescent="0.25">
      <c r="A65" s="139" t="s">
        <v>57</v>
      </c>
      <c r="B65" s="106">
        <v>1</v>
      </c>
      <c r="C65" s="168" t="s">
        <v>64</v>
      </c>
      <c r="D65" s="168"/>
      <c r="E65" s="168"/>
    </row>
    <row r="66" spans="1:5" ht="25.5" x14ac:dyDescent="0.25">
      <c r="A66" s="139" t="s">
        <v>102</v>
      </c>
      <c r="B66" s="107">
        <v>1</v>
      </c>
      <c r="C66" s="168"/>
      <c r="D66" s="168"/>
      <c r="E66" s="168"/>
    </row>
    <row r="67" spans="1:5" ht="25.5" x14ac:dyDescent="0.25">
      <c r="A67" s="139" t="s">
        <v>58</v>
      </c>
      <c r="B67" s="107">
        <v>0.25</v>
      </c>
      <c r="C67" s="168"/>
      <c r="D67" s="168"/>
      <c r="E67" s="168"/>
    </row>
    <row r="68" spans="1:5" ht="25.5" x14ac:dyDescent="0.25">
      <c r="A68" s="139" t="s">
        <v>59</v>
      </c>
      <c r="B68" s="107">
        <v>0.5</v>
      </c>
      <c r="C68" s="168"/>
      <c r="D68" s="168"/>
      <c r="E68" s="168"/>
    </row>
    <row r="69" spans="1:5" ht="25.5" x14ac:dyDescent="0.25">
      <c r="A69" s="139" t="s">
        <v>62</v>
      </c>
      <c r="B69" s="107">
        <v>0.5</v>
      </c>
      <c r="C69" s="168"/>
      <c r="D69" s="168"/>
      <c r="E69" s="168"/>
    </row>
    <row r="70" spans="1:5" ht="15.75" x14ac:dyDescent="0.25">
      <c r="A70" s="139" t="s">
        <v>63</v>
      </c>
      <c r="B70" s="107">
        <v>0.15</v>
      </c>
      <c r="C70" s="168"/>
      <c r="D70" s="168"/>
      <c r="E70" s="168"/>
    </row>
    <row r="71" spans="1:5" ht="26.25" thickBot="1" x14ac:dyDescent="0.3">
      <c r="A71" s="140" t="s">
        <v>60</v>
      </c>
      <c r="B71" s="109">
        <v>0.1</v>
      </c>
      <c r="C71" s="169" t="s">
        <v>65</v>
      </c>
      <c r="D71" s="169"/>
      <c r="E71" s="169"/>
    </row>
    <row r="73" spans="1:5" ht="15.75" thickBot="1" x14ac:dyDescent="0.3"/>
    <row r="74" spans="1:5" ht="14.25" customHeight="1" x14ac:dyDescent="0.25">
      <c r="A74" s="160" t="s">
        <v>68</v>
      </c>
      <c r="B74" s="162" t="s">
        <v>13</v>
      </c>
      <c r="C74" s="164">
        <f>'kalibrace - obecná kritéria'!B10</f>
        <v>15</v>
      </c>
      <c r="D74" s="162" t="s">
        <v>17</v>
      </c>
      <c r="E74" s="166">
        <f>MAX(B80:B84)</f>
        <v>15</v>
      </c>
    </row>
    <row r="75" spans="1:5" ht="15.75" thickBot="1" x14ac:dyDescent="0.3">
      <c r="A75" s="161"/>
      <c r="B75" s="163"/>
      <c r="C75" s="165"/>
      <c r="D75" s="163"/>
      <c r="E75" s="167"/>
    </row>
    <row r="76" spans="1:5" ht="12" customHeight="1" x14ac:dyDescent="0.25">
      <c r="A76" s="111" t="s">
        <v>44</v>
      </c>
      <c r="B76" s="95"/>
      <c r="C76" s="94"/>
      <c r="D76" s="95"/>
      <c r="E76" s="94"/>
    </row>
    <row r="77" spans="1:5" ht="15.75" thickBot="1" x14ac:dyDescent="0.3"/>
    <row r="78" spans="1:5" ht="11.25" customHeight="1" x14ac:dyDescent="0.25">
      <c r="A78" s="141" t="s">
        <v>66</v>
      </c>
      <c r="B78" s="142"/>
    </row>
    <row r="79" spans="1:5" ht="15.75" thickBot="1" x14ac:dyDescent="0.3">
      <c r="A79" s="143" t="s">
        <v>67</v>
      </c>
      <c r="B79" s="144">
        <v>0</v>
      </c>
    </row>
    <row r="80" spans="1:5" ht="16.5" thickTop="1" x14ac:dyDescent="0.25">
      <c r="A80" s="143" t="s">
        <v>69</v>
      </c>
      <c r="B80" s="106">
        <v>5</v>
      </c>
    </row>
    <row r="81" spans="1:2" ht="15.75" x14ac:dyDescent="0.25">
      <c r="A81" s="143" t="s">
        <v>70</v>
      </c>
      <c r="B81" s="107">
        <v>10</v>
      </c>
    </row>
    <row r="82" spans="1:2" ht="15.75" x14ac:dyDescent="0.25">
      <c r="A82" s="143" t="s">
        <v>71</v>
      </c>
      <c r="B82" s="107">
        <v>15</v>
      </c>
    </row>
    <row r="83" spans="1:2" ht="15.75" x14ac:dyDescent="0.25">
      <c r="A83" s="143" t="s">
        <v>72</v>
      </c>
      <c r="B83" s="107">
        <v>5</v>
      </c>
    </row>
    <row r="84" spans="1:2" ht="16.5" thickBot="1" x14ac:dyDescent="0.3">
      <c r="A84" s="145" t="s">
        <v>73</v>
      </c>
      <c r="B84" s="109">
        <v>5</v>
      </c>
    </row>
  </sheetData>
  <sheetProtection algorithmName="SHA-512" hashValue="D4uiYBvEtsu3ly2xRQohTYsyxjHXXz0gCKisS9Tl+GVnrDZ1Bhk/8DZI7AlrjKklCg8/hV05mWrjXRMXPpI15g==" saltValue="EgyGh4HMdbFu1x+qc5kSbQ==" spinCount="100000" sheet="1" objects="1" scenarios="1" selectLockedCells="1" selectUnlockedCells="1"/>
  <mergeCells count="21">
    <mergeCell ref="A52:A53"/>
    <mergeCell ref="B52:B53"/>
    <mergeCell ref="C52:C53"/>
    <mergeCell ref="D52:D53"/>
    <mergeCell ref="E52:E53"/>
    <mergeCell ref="A4:A5"/>
    <mergeCell ref="A34:A35"/>
    <mergeCell ref="B34:B35"/>
    <mergeCell ref="C34:C35"/>
    <mergeCell ref="D34:D35"/>
    <mergeCell ref="C65:E70"/>
    <mergeCell ref="C71:E71"/>
    <mergeCell ref="C64:E64"/>
    <mergeCell ref="B4:B5"/>
    <mergeCell ref="C4:C5"/>
    <mergeCell ref="E34:E35"/>
    <mergeCell ref="A74:A75"/>
    <mergeCell ref="B74:B75"/>
    <mergeCell ref="C74:C75"/>
    <mergeCell ref="D74:D75"/>
    <mergeCell ref="E74:E75"/>
  </mergeCells>
  <pageMargins left="0.7" right="0.7" top="0.78740157499999996" bottom="0.78740157499999996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="90" zoomScaleNormal="90" workbookViewId="0">
      <selection activeCell="C15" sqref="C15:D15"/>
    </sheetView>
  </sheetViews>
  <sheetFormatPr defaultRowHeight="15" x14ac:dyDescent="0.25"/>
  <cols>
    <col min="1" max="1" width="60.140625" customWidth="1"/>
    <col min="5" max="5" width="5.28515625" customWidth="1"/>
    <col min="6" max="6" width="4.85546875" customWidth="1"/>
    <col min="7" max="7" width="2.7109375" customWidth="1"/>
  </cols>
  <sheetData>
    <row r="1" spans="1:13" ht="21" x14ac:dyDescent="0.35">
      <c r="A1" s="5" t="s">
        <v>74</v>
      </c>
    </row>
    <row r="2" spans="1:13" x14ac:dyDescent="0.25">
      <c r="A2" s="12" t="s">
        <v>75</v>
      </c>
    </row>
    <row r="3" spans="1:13" ht="6" customHeight="1" x14ac:dyDescent="0.25"/>
    <row r="4" spans="1:13" ht="22.5" customHeight="1" thickBot="1" x14ac:dyDescent="0.3">
      <c r="A4" s="207" t="s">
        <v>76</v>
      </c>
      <c r="B4" s="207"/>
      <c r="C4" s="208" t="s">
        <v>105</v>
      </c>
      <c r="D4" s="208"/>
      <c r="E4" s="80" t="s">
        <v>106</v>
      </c>
    </row>
    <row r="5" spans="1:13" ht="27.75" thickTop="1" thickBot="1" x14ac:dyDescent="0.3">
      <c r="A5" s="209"/>
      <c r="B5" s="210"/>
      <c r="C5" s="211"/>
      <c r="D5" s="212"/>
      <c r="E5" s="57" t="str">
        <f>IF(OR(E7="NE",E26="NE",E47="NE",E69="NE"),"NE","OK")</f>
        <v>NE</v>
      </c>
      <c r="H5" s="224" t="s">
        <v>109</v>
      </c>
      <c r="I5" s="224"/>
      <c r="J5" s="224"/>
      <c r="K5" s="224"/>
      <c r="L5" s="225">
        <f>SUM(D7,D26,D47,D69)</f>
        <v>0</v>
      </c>
      <c r="M5" s="225"/>
    </row>
    <row r="6" spans="1:13" ht="16.5" thickTop="1" thickBot="1" x14ac:dyDescent="0.3">
      <c r="H6" s="214" t="s">
        <v>107</v>
      </c>
      <c r="I6" s="214"/>
      <c r="J6" s="214"/>
      <c r="K6" s="214"/>
      <c r="L6" s="214">
        <v>100</v>
      </c>
      <c r="M6" s="214"/>
    </row>
    <row r="7" spans="1:13" ht="24.75" customHeight="1" thickBot="1" x14ac:dyDescent="0.3">
      <c r="A7" s="30" t="s">
        <v>4</v>
      </c>
      <c r="B7" s="215" t="s">
        <v>90</v>
      </c>
      <c r="C7" s="215"/>
      <c r="D7" s="29">
        <f>IF(B66="x",('kalibrace - dílčí kritéria'!B71)*(SUM(IF(B12="",0,IF(B12=0,0,IF(B12&lt;=2,'kalibrace - dílčí kritéria'!B21,IF(B12=3,'kalibrace - dílčí kritéria'!B22,IF(B12=4,'kalibrace - dílčí kritéria'!B23,IF(B12=5,'kalibrace - dílčí kritéria'!B24,IF(B12&gt;=6,'kalibrace - dílčí kritéria'!B25,0))))))),IF(B23&gt;0,'kalibrace - dílčí kritéria'!B15,IF(B22&gt;0,'kalibrace - dílčí kritéria'!B14,IF(B20&gt;0,'kalibrace - dílčí kritéria'!B12,IF(B21&gt;0,'kalibrace - dílčí kritéria'!B13,0)))),IF(D20&gt;'kalibrace - dílčí kritéria'!B30,'kalibrace - dílčí kritéria'!C27,D20*'kalibrace - dílčí kritéria'!B31))),SUM(IF(B12="",0,IF(B12=0,0,IF(B12&lt;=2,'kalibrace - dílčí kritéria'!B21,IF(B12=3,'kalibrace - dílčí kritéria'!B22,IF(B12=4,'kalibrace - dílčí kritéria'!B23,IF(B12=5,'kalibrace - dílčí kritéria'!B24,IF(B12&gt;=6,'kalibrace - dílčí kritéria'!B25,0))))))),IF(B23&gt;0,'kalibrace - dílčí kritéria'!B15,IF(B22&gt;0,'kalibrace - dílčí kritéria'!B14,IF(B20&gt;0,'kalibrace - dílčí kritéria'!B12,IF(B21&gt;0,'kalibrace - dílčí kritéria'!B13,0)))),IF(D20&gt;'kalibrace - dílčí kritéria'!B30,'kalibrace - dílčí kritéria'!C27,D20*'kalibrace - dílčí kritéria'!B31)))</f>
        <v>0</v>
      </c>
      <c r="E7" s="31" t="str">
        <f>IF(COUNTA(B12,B20:C23)&lt;3,"NE",IF(COUNTA(B20:B23)&lt;1,"NE",IF(COUNTA(C20:C23)&lt;1,"NE",IF(OR(COUNTA(B20)&lt;&gt;COUNTA(C20),COUNTA(B21)&lt;&gt;COUNTA(C21),COUNTA(B22)&lt;&gt;COUNTA(C22),COUNTA(B23)&lt;&gt;COUNTA(C23)),"NE",IF(MAX(C20:C23)&gt;B12,"NE",IF(AND(COUNTA(B20)=1,B20&lt;4),"NE","OK"))))))</f>
        <v>NE</v>
      </c>
      <c r="F7" s="17"/>
      <c r="G7" s="17"/>
    </row>
    <row r="8" spans="1:13" ht="10.5" customHeight="1" x14ac:dyDescent="0.25">
      <c r="A8" s="67" t="s">
        <v>84</v>
      </c>
      <c r="B8" s="68"/>
      <c r="C8" s="69"/>
      <c r="D8" s="63"/>
      <c r="E8" s="8"/>
      <c r="F8" s="4"/>
    </row>
    <row r="9" spans="1:13" ht="9" customHeight="1" thickBot="1" x14ac:dyDescent="0.3"/>
    <row r="10" spans="1:13" ht="15.75" thickBot="1" x14ac:dyDescent="0.3">
      <c r="A10" s="20" t="s">
        <v>82</v>
      </c>
      <c r="B10" s="21"/>
      <c r="C10" s="21"/>
      <c r="D10" s="21"/>
    </row>
    <row r="11" spans="1:13" ht="5.25" customHeight="1" thickBot="1" x14ac:dyDescent="0.3"/>
    <row r="12" spans="1:13" ht="29.25" customHeight="1" thickTop="1" thickBot="1" x14ac:dyDescent="0.3">
      <c r="A12" s="23" t="s">
        <v>83</v>
      </c>
      <c r="B12" s="72"/>
      <c r="C12" s="216" t="s">
        <v>110</v>
      </c>
      <c r="D12" s="217"/>
    </row>
    <row r="13" spans="1:13" ht="6.75" customHeight="1" thickBot="1" x14ac:dyDescent="0.3"/>
    <row r="14" spans="1:13" s="22" customFormat="1" ht="15.75" customHeight="1" thickBot="1" x14ac:dyDescent="0.25">
      <c r="A14" s="226" t="s">
        <v>85</v>
      </c>
      <c r="B14" s="24" t="s">
        <v>86</v>
      </c>
      <c r="C14" s="228" t="s">
        <v>87</v>
      </c>
      <c r="D14" s="228"/>
    </row>
    <row r="15" spans="1:13" ht="16.5" thickTop="1" thickBot="1" x14ac:dyDescent="0.3">
      <c r="A15" s="227"/>
      <c r="B15" s="9" t="str">
        <f>IF(B12&gt;=3,"ANO","NE")</f>
        <v>NE</v>
      </c>
      <c r="C15" s="229"/>
      <c r="D15" s="230"/>
    </row>
    <row r="16" spans="1:13" s="4" customFormat="1" ht="6.75" customHeight="1" thickBot="1" x14ac:dyDescent="0.3">
      <c r="A16" s="25"/>
      <c r="B16" s="26"/>
      <c r="C16" s="27"/>
      <c r="D16" s="27"/>
    </row>
    <row r="17" spans="1:13" ht="15.75" thickBot="1" x14ac:dyDescent="0.3">
      <c r="A17" s="20" t="s">
        <v>81</v>
      </c>
      <c r="B17" s="21"/>
      <c r="C17" s="21"/>
      <c r="D17" s="21"/>
    </row>
    <row r="18" spans="1:13" ht="8.25" customHeight="1" thickBot="1" x14ac:dyDescent="0.3">
      <c r="A18" s="1"/>
    </row>
    <row r="19" spans="1:13" s="6" customFormat="1" ht="36.75" thickBot="1" x14ac:dyDescent="0.3">
      <c r="A19" s="35" t="s">
        <v>80</v>
      </c>
      <c r="B19" s="19" t="s">
        <v>77</v>
      </c>
      <c r="C19" s="19" t="s">
        <v>78</v>
      </c>
      <c r="D19" s="18" t="s">
        <v>79</v>
      </c>
    </row>
    <row r="20" spans="1:13" ht="16.5" customHeight="1" thickTop="1" x14ac:dyDescent="0.25">
      <c r="A20" s="36" t="str">
        <f>'kalibrace - dílčí kritéria'!A12</f>
        <v>příměstská doprava s taktem ve špičce do 30 min včetně</v>
      </c>
      <c r="B20" s="73"/>
      <c r="C20" s="74"/>
      <c r="D20" s="218">
        <f>SUM(B20:B23)</f>
        <v>0</v>
      </c>
    </row>
    <row r="21" spans="1:13" ht="15.75" customHeight="1" x14ac:dyDescent="0.25">
      <c r="A21" s="79" t="str">
        <f>'kalibrace - dílčí kritéria'!A13</f>
        <v>regionální doprava nebo příměstská doprava s taktem ve špičce nad 30 min</v>
      </c>
      <c r="B21" s="75"/>
      <c r="C21" s="76"/>
      <c r="D21" s="219"/>
    </row>
    <row r="22" spans="1:13" ht="15.75" customHeight="1" x14ac:dyDescent="0.25">
      <c r="A22" s="36" t="str">
        <f>'kalibrace - dílčí kritéria'!A14</f>
        <v>dálková doprava nižší kvality [dálkové vlaky kategorie R]</v>
      </c>
      <c r="B22" s="75"/>
      <c r="C22" s="76"/>
      <c r="D22" s="219"/>
    </row>
    <row r="23" spans="1:13" ht="16.5" customHeight="1" thickBot="1" x14ac:dyDescent="0.3">
      <c r="A23" s="37" t="str">
        <f>'kalibrace - dílčí kritéria'!A15</f>
        <v>dálková doprava vyšší kvality [dálkové vlaky kategorie Ex]</v>
      </c>
      <c r="B23" s="77"/>
      <c r="C23" s="78"/>
      <c r="D23" s="220"/>
    </row>
    <row r="25" spans="1:13" ht="15.75" thickBot="1" x14ac:dyDescent="0.3"/>
    <row r="26" spans="1:13" ht="24" customHeight="1" thickBot="1" x14ac:dyDescent="0.3">
      <c r="A26" s="34" t="s">
        <v>91</v>
      </c>
      <c r="B26" s="221" t="s">
        <v>90</v>
      </c>
      <c r="C26" s="221"/>
      <c r="D26" s="38">
        <f>IF(B66="x",('kalibrace - dílčí kritéria'!B71)*(IF(SUM(IF(B36="x",'kalibrace - dílčí kritéria'!B43,IF(B35="x",'kalibrace - dílčí kritéria'!B42,IF(B34="x",'kalibrace - dílčí kritéria'!B41,IF(B33="x",'kalibrace - dílčí kritéria'!B40,0)))),IF(B44="x",'kalibrace - dílčí kritéria'!B49,IF(B42="x",'kalibrace - dílčí kritéria'!B47,IF(B43="x",'kalibrace - dílčí kritéria'!B48,0))))&gt;'kalibrace - obecná kritéria'!$B$8,'kalibrace - obecná kritéria'!$B$8,SUM(IF(B36="x",'kalibrace - dílčí kritéria'!B43,IF(B35="x",'kalibrace - dílčí kritéria'!B42,IF(B34="x",'kalibrace - dílčí kritéria'!B41,IF(B33="x",'kalibrace - dílčí kritéria'!B40,0)))),IF(B44="x",'kalibrace - dílčí kritéria'!B49,IF(B42="x",'kalibrace - dílčí kritéria'!B47,IF(B43="x",'kalibrace - dílčí kritéria'!B48,0)))))),IF(SUM(IF(B36="x",'kalibrace - dílčí kritéria'!B43,IF(B35="x",'kalibrace - dílčí kritéria'!B42,IF(B34="x",'kalibrace - dílčí kritéria'!B41,IF(B33="x",'kalibrace - dílčí kritéria'!B40,0)))),IF(B44="x",'kalibrace - dílčí kritéria'!B49,IF(B42="x",'kalibrace - dílčí kritéria'!B47,IF(B43="x",'kalibrace - dílčí kritéria'!B48,0))))&gt;'kalibrace - obecná kritéria'!$B$8,'kalibrace - obecná kritéria'!$B$8,SUM(IF(B36="x",'kalibrace - dílčí kritéria'!B43,IF(B35="x",'kalibrace - dílčí kritéria'!B42,IF(B34="x",'kalibrace - dílčí kritéria'!B41,IF(B33="x",'kalibrace - dílčí kritéria'!B40,0)))),IF(B44="x",'kalibrace - dílčí kritéria'!B49,IF(B42="x",'kalibrace - dílčí kritéria'!B47,IF(B43="x",'kalibrace - dílčí kritéria'!B48,0))))))</f>
        <v>0</v>
      </c>
      <c r="E26" s="31" t="str">
        <f>IF(COUNTA(B32:B36,B41:B44)=0,"NE",IF(COUNTA(B32:B36)&lt;&gt;1,"NE",IF(COUNTA(B41:B44)&lt;&gt;1,"NE",IF(AND(B32&lt;&gt;"x",B32&lt;&gt;""),"NE",IF(AND(B33&lt;&gt;"x",B33&lt;&gt;""),"NE",IF(AND(B34&lt;&gt;"x",B34&lt;&gt;""),"NE",IF(AND(B35&lt;&gt;"x",B35&lt;&gt;""),"NE",IF(AND(B36&lt;&gt;"x",B36&lt;&gt;""),"NE",IF(AND(B41&lt;&gt;"x",B41&lt;&gt;""),"NE",IF(AND(B42&lt;&gt;"x",B42&lt;&gt;""),"NE",IF(AND(B43&lt;&gt;"x",B43&lt;&gt;""),"NE",IF(AND(B44&lt;&gt;"x",B44&lt;&gt;""),"NE","OK"))))))))))))</f>
        <v>NE</v>
      </c>
    </row>
    <row r="27" spans="1:13" ht="10.5" customHeight="1" x14ac:dyDescent="0.25">
      <c r="A27" s="67" t="s">
        <v>104</v>
      </c>
      <c r="B27" s="64"/>
      <c r="C27" s="65"/>
      <c r="D27" s="66"/>
      <c r="E27" s="8"/>
      <c r="F27" s="4"/>
    </row>
    <row r="28" spans="1:13" ht="9.75" customHeight="1" thickBot="1" x14ac:dyDescent="0.3"/>
    <row r="29" spans="1:13" ht="15.75" thickBot="1" x14ac:dyDescent="0.3">
      <c r="A29" s="32" t="s">
        <v>93</v>
      </c>
      <c r="B29" s="33"/>
      <c r="C29" s="33"/>
      <c r="D29" s="33"/>
    </row>
    <row r="30" spans="1:13" ht="12.75" customHeight="1" thickBot="1" x14ac:dyDescent="0.3"/>
    <row r="31" spans="1:13" ht="12.75" customHeight="1" thickBot="1" x14ac:dyDescent="0.3">
      <c r="A31" s="7" t="s">
        <v>94</v>
      </c>
      <c r="B31" s="10" t="s">
        <v>100</v>
      </c>
      <c r="H31" s="201" t="s">
        <v>88</v>
      </c>
      <c r="I31" s="201"/>
      <c r="J31" s="201"/>
      <c r="K31" s="201"/>
      <c r="L31" s="201"/>
      <c r="M31" s="201"/>
    </row>
    <row r="32" spans="1:13" ht="16.5" thickTop="1" x14ac:dyDescent="0.25">
      <c r="A32" s="39" t="str">
        <f>'kalibrace - dílčí kritéria'!A39</f>
        <v>nulový význam (není přestupní bod VHD)</v>
      </c>
      <c r="B32" s="74"/>
      <c r="H32" s="222" t="str">
        <f>IF(ISNUMBER(B12),IF(B12&gt;=4,"UZLOVÝ TARIFNÍ BOD",IF(B12=3,"ODBOČNÝ/PŘÍPOJNÝ TARIFNÍ BOD",IF(B12=2,"NÁCESTNÝ TARIFNÍ BOD",IF(B12=1,"VÝCHOZÍ/KONCOVÝ TARIFNÍ BOD",IF(B12=0,"",IF(B12="","","chyba!!!")))))),IF(B12="","","chyba"))</f>
        <v/>
      </c>
      <c r="I32" s="222"/>
      <c r="J32" s="222"/>
      <c r="K32" s="222"/>
      <c r="L32" s="222"/>
      <c r="M32" s="222"/>
    </row>
    <row r="33" spans="1:13" ht="15.75" x14ac:dyDescent="0.25">
      <c r="A33" s="39" t="str">
        <f>'kalibrace - dílčí kritéria'!A40</f>
        <v>přestupní bod místního významu</v>
      </c>
      <c r="B33" s="76"/>
      <c r="H33" s="223" t="str">
        <f>IF(AND(OR(AND(B15="ANO",C15&lt;&gt;"NE"),C15="ANO"),SUM(IF(B36="x",'kalibrace - dílčí kritéria'!B43,IF(B35="x",'kalibrace - dílčí kritéria'!B42,IF(B34="x",'kalibrace - dílčí kritéria'!B41,IF(B33="x",'kalibrace - dílčí kritéria'!B40,0)))))&gt;0),"PŘESTUPNÍ TARIFNÍ BOD [VHD i vlak]",IF(SUM(IF(B36="x",'kalibrace - dílčí kritéria'!B43,IF(B35="x",'kalibrace - dílčí kritéria'!B42,IF(B34="x",'kalibrace - dílčí kritéria'!B41,IF(B33="x",'kalibrace - dílčí kritéria'!B40,0)))))&gt;0,"PŘESTUPNÍ TARIFNÍ BOD [VHD]",IF(OR(AND(B15="ANO",C15&lt;&gt;"NE"),C15="ANO"),"PŘESTUPNÍ TARIFNÍ BOD [vlak]","")))</f>
        <v/>
      </c>
      <c r="I33" s="223"/>
      <c r="J33" s="223"/>
      <c r="K33" s="223"/>
      <c r="L33" s="223"/>
      <c r="M33" s="223"/>
    </row>
    <row r="34" spans="1:13" ht="15.75" x14ac:dyDescent="0.25">
      <c r="A34" s="39" t="str">
        <f>'kalibrace - dílčí kritéria'!A41</f>
        <v>přestupní bod regionálního významu (terminál MHD) - malý</v>
      </c>
      <c r="B34" s="76"/>
      <c r="H34" s="213" t="str">
        <f>IF(AND(B53&lt;&gt;"",B53&lt;'kalibrace - dílčí kritéria'!B60,H33&lt;&gt;"PŘESTUPNÍ TARIFNÍ BOD [VHD]",H33&lt;&gt;"PŘESTUPNÍ TARIFNÍ BOD [vlak]",H33&lt;&gt;"PŘESTUPNÍ TARIFNÍ BOD [VHD i vlak]",D69=0),"tarifní bod nízkého významu","")</f>
        <v/>
      </c>
      <c r="I34" s="213"/>
      <c r="J34" s="213"/>
      <c r="K34" s="213"/>
      <c r="L34" s="213"/>
      <c r="M34" s="213"/>
    </row>
    <row r="35" spans="1:13" ht="16.5" x14ac:dyDescent="0.25">
      <c r="A35" s="39" t="str">
        <f>'kalibrace - dílčí kritéria'!A42</f>
        <v>přestupní bod regionálního významu (terminál MHD) - velký</v>
      </c>
      <c r="B35" s="76"/>
      <c r="H35" s="201" t="s">
        <v>108</v>
      </c>
      <c r="I35" s="201"/>
      <c r="J35" s="201"/>
      <c r="K35" s="201"/>
      <c r="L35" s="201"/>
      <c r="M35" s="58" t="s">
        <v>89</v>
      </c>
    </row>
    <row r="36" spans="1:13" ht="16.5" thickBot="1" x14ac:dyDescent="0.3">
      <c r="A36" s="40" t="str">
        <f>'kalibrace - dílčí kritéria'!A43</f>
        <v>přestupní bod nadregionálního významu (významný terminál MHD)</v>
      </c>
      <c r="B36" s="78"/>
      <c r="H36" s="202" t="str">
        <f>IF(C20="","",IF(C20=0,"",IF(C20&gt;=4,"PŘÍMĚSTSKÁ DOPRAVA [uzel]",IF(C20=3,"PŘÍMĚSTSKÁ DOPRAVA [přípojný/odbočný bod]",IF(C20=2,"PŘÍMĚSTSKÁ DOPRAVA [nácestný bod]",IF(C20=1,"PŘÍMĚSTSKÁ DOPRAVA [výchozí/koncový bod]",""))))))</f>
        <v/>
      </c>
      <c r="I36" s="202"/>
      <c r="J36" s="202"/>
      <c r="K36" s="202"/>
      <c r="L36" s="202"/>
      <c r="M36" s="59" t="e">
        <f>B20/D20</f>
        <v>#DIV/0!</v>
      </c>
    </row>
    <row r="37" spans="1:13" ht="16.5" thickBot="1" x14ac:dyDescent="0.3">
      <c r="B37" s="28"/>
      <c r="H37" s="203" t="str">
        <f>IF(C21="","",IF(C21=0,"",IF(C21&gt;=4,"REGIONÁLNÍ DOPRAVA [uzel]",IF(C21=3,"REGIONÁLNÍ DOPRAVA [přípojný/odbočný bod]",IF(C21=2,"REGIONÁLNÍ DOPRAVA [nácestný bod]",IF(C21=1,"REGIONÁLNÍ DOPRAVA [výchozí/koncový bod]",""))))))</f>
        <v/>
      </c>
      <c r="I37" s="203"/>
      <c r="J37" s="203"/>
      <c r="K37" s="203"/>
      <c r="L37" s="203"/>
      <c r="M37" s="61" t="e">
        <f>B21/D20</f>
        <v>#DIV/0!</v>
      </c>
    </row>
    <row r="38" spans="1:13" ht="15.75" thickBot="1" x14ac:dyDescent="0.3">
      <c r="A38" s="32" t="s">
        <v>95</v>
      </c>
      <c r="B38" s="33"/>
      <c r="C38" s="33"/>
      <c r="D38" s="33"/>
      <c r="H38" s="204" t="str">
        <f>IF(C22="","",IF(C22=0,"",IF(C22&gt;=4,"DÁLKOVÁ DOPRAVA NIŽŠÍ KVALITY [uzel]",IF(C22=3,"DÁLKOVÁ DOPRAVA NIŽŠÍ KVALITY [přípojný/odbočný bod]",IF(C22=2,"DÁLKOVÁ DOPRAVA NIŽŠÍ KVALITY [nácestný bod]",IF(C22=1,"DÁLKOVÁ DOPRAVA NIŽŠÍ KVALITY [výchozí/koncový bod]",""))))))</f>
        <v/>
      </c>
      <c r="I38" s="204"/>
      <c r="J38" s="204"/>
      <c r="K38" s="204"/>
      <c r="L38" s="204"/>
      <c r="M38" s="62" t="e">
        <f>B22/D20</f>
        <v>#DIV/0!</v>
      </c>
    </row>
    <row r="39" spans="1:13" ht="15.75" thickBot="1" x14ac:dyDescent="0.3">
      <c r="H39" s="205" t="str">
        <f>IF(C23="","",IF(C23=0,"",IF(C23&gt;=4,"DÁLKOVÁ DOPRAVA VYŠŠÍ KVALITY [uzel]",IF(C23=3,"DÁLKOVÁ DOPRAVA VYŠŠÍ KVALITY [přípojný/odbočný bod]",IF(C23=2,"DÁLKOVÁ DOPRAVA VYŠŠÍ KVALITY [nácestný bod]",IF(C23=1,"DÁLKOVÁ DOPRAVA VYŠŠÍ KVALITY [výchozí/koncový bod]",""))))))</f>
        <v/>
      </c>
      <c r="I39" s="205"/>
      <c r="J39" s="205"/>
      <c r="K39" s="205"/>
      <c r="L39" s="205"/>
      <c r="M39" s="60" t="e">
        <f>B23/D20</f>
        <v>#DIV/0!</v>
      </c>
    </row>
    <row r="40" spans="1:13" ht="11.25" customHeight="1" thickBot="1" x14ac:dyDescent="0.3">
      <c r="A40" s="7" t="s">
        <v>96</v>
      </c>
      <c r="B40" s="10" t="s">
        <v>100</v>
      </c>
    </row>
    <row r="41" spans="1:13" ht="16.5" thickTop="1" x14ac:dyDescent="0.25">
      <c r="A41" s="39" t="str">
        <f>'kalibrace - dílčí kritéria'!A46</f>
        <v>není parkoviště P+R</v>
      </c>
      <c r="B41" s="74"/>
    </row>
    <row r="42" spans="1:13" ht="15.75" x14ac:dyDescent="0.25">
      <c r="A42" s="39" t="str">
        <f>'kalibrace - dílčí kritéria'!A47</f>
        <v>významné neoficiální parkoviště P+R</v>
      </c>
      <c r="B42" s="76"/>
    </row>
    <row r="43" spans="1:13" ht="15.75" x14ac:dyDescent="0.25">
      <c r="A43" s="39" t="str">
        <f>'kalibrace - dílčí kritéria'!A48</f>
        <v>parkoviště P+R - malé</v>
      </c>
      <c r="B43" s="76"/>
    </row>
    <row r="44" spans="1:13" ht="16.5" thickBot="1" x14ac:dyDescent="0.3">
      <c r="A44" s="40" t="str">
        <f>'kalibrace - dílčí kritéria'!A49</f>
        <v>parkoviště P+R - velké</v>
      </c>
      <c r="B44" s="78"/>
    </row>
    <row r="46" spans="1:13" ht="15.75" thickBot="1" x14ac:dyDescent="0.3"/>
    <row r="47" spans="1:13" ht="24" customHeight="1" thickBot="1" x14ac:dyDescent="0.3">
      <c r="A47" s="41" t="s">
        <v>45</v>
      </c>
      <c r="B47" s="206" t="s">
        <v>90</v>
      </c>
      <c r="C47" s="206"/>
      <c r="D47" s="54">
        <f>IF(B66="x",('kalibrace - dílčí kritéria'!B71)*(IF(B53&lt;'kalibrace - dílčí kritéria'!B60,0,CEILING(B54*(IF(B60="x",'kalibrace - dílčí kritéria'!B65,IF(B61="x",'kalibrace - dílčí kritéria'!B66,IF(B62="x",'kalibrace - dílčí kritéria'!B67,IF(B63="x",'kalibrace - dílčí kritéria'!B68,IF(B64="x",'kalibrace - dílčí kritéria'!B69,IF(B65="x",'kalibrace - dílčí kritéria'!B70,0))))))),1))),IF(B53&lt;'kalibrace - dílčí kritéria'!B60,0,CEILING(B54*(IF(B60="x",'kalibrace - dílčí kritéria'!B65,IF(B61="x",'kalibrace - dílčí kritéria'!B66,IF(B62="x",'kalibrace - dílčí kritéria'!B67,IF(B63="x",'kalibrace - dílčí kritéria'!B68,IF(B64="x",'kalibrace - dílčí kritéria'!B69,IF(B65="x",'kalibrace - dílčí kritéria'!B70,0))))))),1)))</f>
        <v>0</v>
      </c>
      <c r="E47" s="31" t="str">
        <f>IF(COUNTA(B52:D53)&lt;2,"NE",IF(COUNTA(B60:B66)&lt;&gt;1,"NE",IF(AND(B60&lt;&gt;"x",B60&lt;&gt;""),"NE",IF(AND(B61&lt;&gt;"x",B61&lt;&gt;""),"NE",IF(AND(B62&lt;&gt;"x",B62&lt;&gt;""),"NE",IF(AND(B63&lt;&gt;"x",B63&lt;&gt;""),"NE",IF(AND(B64&lt;&gt;"x",B64&lt;&gt;""),"NE",IF(AND(B65&lt;&gt;"x",B65&lt;&gt;""),"NE",IF(AND(B66&lt;&gt;"x",B66&lt;&gt;""),"NE",IF(ISTEXT(B53),"NE","OK"))))))))))</f>
        <v>NE</v>
      </c>
    </row>
    <row r="48" spans="1:13" ht="15.75" customHeight="1" thickBot="1" x14ac:dyDescent="0.3">
      <c r="A48" s="45"/>
      <c r="B48" s="46"/>
      <c r="C48" s="46"/>
      <c r="D48" s="47"/>
    </row>
    <row r="49" spans="1:6" ht="15" customHeight="1" thickBot="1" x14ac:dyDescent="0.3">
      <c r="A49" s="11" t="s">
        <v>101</v>
      </c>
      <c r="B49" s="48"/>
      <c r="C49" s="48"/>
      <c r="D49" s="49"/>
    </row>
    <row r="50" spans="1:6" ht="10.5" customHeight="1" x14ac:dyDescent="0.25">
      <c r="A50" s="67" t="s">
        <v>111</v>
      </c>
      <c r="B50" s="64"/>
      <c r="C50" s="65"/>
      <c r="D50" s="66"/>
      <c r="E50" s="8"/>
      <c r="F50" s="4"/>
    </row>
    <row r="51" spans="1:6" ht="9" customHeight="1" thickBot="1" x14ac:dyDescent="0.3"/>
    <row r="52" spans="1:6" ht="16.5" thickTop="1" x14ac:dyDescent="0.25">
      <c r="A52" s="42" t="s">
        <v>97</v>
      </c>
      <c r="B52" s="193"/>
      <c r="C52" s="194"/>
      <c r="D52" s="195"/>
    </row>
    <row r="53" spans="1:6" ht="16.5" thickBot="1" x14ac:dyDescent="0.3">
      <c r="A53" s="43" t="s">
        <v>98</v>
      </c>
      <c r="B53" s="196"/>
      <c r="C53" s="197"/>
      <c r="D53" s="198"/>
    </row>
    <row r="54" spans="1:6" ht="16.5" thickTop="1" thickBot="1" x14ac:dyDescent="0.3">
      <c r="A54" s="44" t="s">
        <v>99</v>
      </c>
      <c r="B54" s="199">
        <f>ROUND(IF(B53&gt;'kalibrace - dílčí kritéria'!B58,'kalibrace - dílčí kritéria'!C52,(B53/'kalibrace - dílčí kritéria'!B57)*'kalibrace - dílčí kritéria'!D57),1)</f>
        <v>0</v>
      </c>
      <c r="C54" s="199"/>
      <c r="D54" s="199"/>
    </row>
    <row r="55" spans="1:6" ht="15.75" thickBot="1" x14ac:dyDescent="0.3"/>
    <row r="56" spans="1:6" ht="15" customHeight="1" thickBot="1" x14ac:dyDescent="0.3">
      <c r="A56" s="11" t="s">
        <v>112</v>
      </c>
      <c r="B56" s="48"/>
      <c r="C56" s="48"/>
      <c r="D56" s="49"/>
    </row>
    <row r="57" spans="1:6" ht="10.5" customHeight="1" x14ac:dyDescent="0.25">
      <c r="A57" s="67" t="s">
        <v>103</v>
      </c>
      <c r="B57" s="64"/>
      <c r="C57" s="65"/>
      <c r="D57" s="66"/>
      <c r="E57" s="8"/>
      <c r="F57" s="4"/>
    </row>
    <row r="58" spans="1:6" ht="9" customHeight="1" thickBot="1" x14ac:dyDescent="0.3"/>
    <row r="59" spans="1:6" ht="13.5" customHeight="1" thickBot="1" x14ac:dyDescent="0.3">
      <c r="A59" s="52" t="str">
        <f>'kalibrace - dílčí kritéria'!A64</f>
        <v>umístění tarifního bodu vzhledem k sídlu</v>
      </c>
      <c r="B59" s="53"/>
    </row>
    <row r="60" spans="1:6" ht="16.5" thickTop="1" x14ac:dyDescent="0.25">
      <c r="A60" s="50" t="str">
        <f>'kalibrace - dílčí kritéria'!A65</f>
        <v>tarifní bod dostupný pěšky z celé plochy sídla</v>
      </c>
      <c r="B60" s="74"/>
    </row>
    <row r="61" spans="1:6" ht="26.25" x14ac:dyDescent="0.25">
      <c r="A61" s="50" t="str">
        <f>'kalibrace - dílčí kritéria'!A66</f>
        <v>tarifní bod v sídle, dostupný pešky nebo MHD z celé plochy, neexistuje srovnatelný výhodnější tarifní bod VHD</v>
      </c>
      <c r="B61" s="76"/>
    </row>
    <row r="62" spans="1:6" ht="26.25" x14ac:dyDescent="0.25">
      <c r="A62" s="50" t="str">
        <f>'kalibrace - dílčí kritéria'!A67</f>
        <v>tarifní bod v sídle, dostupný pěšky nebo MHD z celé plochy, existuje výhodnější tarifní bod VHD</v>
      </c>
      <c r="B62" s="76"/>
    </row>
    <row r="63" spans="1:6" ht="26.25" x14ac:dyDescent="0.25">
      <c r="A63" s="50" t="str">
        <f>'kalibrace - dílčí kritéria'!A68</f>
        <v>tarifní bod v sídle, dostupný pěšky nebo MHD z celé plochy, existuje srovnatelný tarifní bod VHD</v>
      </c>
      <c r="B63" s="76"/>
    </row>
    <row r="64" spans="1:6" ht="26.25" x14ac:dyDescent="0.25">
      <c r="A64" s="50" t="str">
        <f>'kalibrace - dílčí kritéria'!A69</f>
        <v>tarifní bod mimo sídlo, dostupný VHD (případně pěšky), neexistuje srovnatelný výhodnější tarifní bod VHD</v>
      </c>
      <c r="B64" s="76"/>
    </row>
    <row r="65" spans="1:6" ht="15.75" x14ac:dyDescent="0.25">
      <c r="A65" s="50" t="str">
        <f>'kalibrace - dílčí kritéria'!A70</f>
        <v>tarifní bod v rámci velké aglomerace sloužící pouze pro místní obsluhu</v>
      </c>
      <c r="B65" s="76"/>
    </row>
    <row r="66" spans="1:6" ht="27" thickBot="1" x14ac:dyDescent="0.3">
      <c r="A66" s="51" t="str">
        <f>'kalibrace - dílčí kritéria'!A71</f>
        <v>tarifní bod na okraji nebo mimo sídlo, existuje výrazně výhodnější tarifní bod VHD</v>
      </c>
      <c r="B66" s="78"/>
    </row>
    <row r="68" spans="1:6" ht="15.75" thickBot="1" x14ac:dyDescent="0.3"/>
    <row r="69" spans="1:6" ht="24.75" customHeight="1" thickBot="1" x14ac:dyDescent="0.3">
      <c r="A69" s="55" t="s">
        <v>68</v>
      </c>
      <c r="B69" s="200" t="s">
        <v>90</v>
      </c>
      <c r="C69" s="200"/>
      <c r="D69" s="56">
        <f>IF(B66="x",('kalibrace - dílčí kritéria'!B71)*(IF(SUM(IF(B73="x",'kalibrace - dílčí kritéria'!B79,0),IF(B74="x",'kalibrace - dílčí kritéria'!B80,0),IF(B75="x",'kalibrace - dílčí kritéria'!B81,0),IF(B76="x",'kalibrace - dílčí kritéria'!B82,0),IF(B77="x",'kalibrace - dílčí kritéria'!B83,0),IF(B78="x",'kalibrace - dílčí kritéria'!B84,0))&gt;'kalibrace - dílčí kritéria'!C74,'kalibrace - dílčí kritéria'!C74,SUM(IF(B73="x",'kalibrace - dílčí kritéria'!B79,0),IF(B74="x",'kalibrace - dílčí kritéria'!B80,0),IF(B75="x",'kalibrace - dílčí kritéria'!B81,0),IF(B76="x",'kalibrace - dílčí kritéria'!B82,0),IF(B77="x",'kalibrace - dílčí kritéria'!B83,0),IF(B78="x",'kalibrace - dílčí kritéria'!B84,0)))),IF(SUM(IF(B73="x",'kalibrace - dílčí kritéria'!B79,0),IF(B74="x",'kalibrace - dílčí kritéria'!B80,0),IF(B75="x",'kalibrace - dílčí kritéria'!B81,0),IF(B76="x",'kalibrace - dílčí kritéria'!B82,0),IF(B77="x",'kalibrace - dílčí kritéria'!B83,0),IF(B78="x",'kalibrace - dílčí kritéria'!B84,0))&gt;'kalibrace - dílčí kritéria'!C74,'kalibrace - dílčí kritéria'!C74,SUM(IF(B73="x",'kalibrace - dílčí kritéria'!B79,0),IF(B74="x",'kalibrace - dílčí kritéria'!B80,0),IF(B75="x",'kalibrace - dílčí kritéria'!B81,0),IF(B76="x",'kalibrace - dílčí kritéria'!B82,0),IF(B77="x",'kalibrace - dílčí kritéria'!B83,0),IF(B78="x",'kalibrace - dílčí kritéria'!B84,0))))</f>
        <v>0</v>
      </c>
      <c r="E69" s="31" t="str">
        <f>IF(COUNTA(B73:B78)&lt;1,"NE",IF(AND(B73&lt;&gt;"",COUNTA(B74:B78)&gt;0),"NE","OK"))</f>
        <v>NE</v>
      </c>
    </row>
    <row r="70" spans="1:6" ht="10.5" customHeight="1" x14ac:dyDescent="0.25">
      <c r="A70" s="67" t="s">
        <v>113</v>
      </c>
      <c r="B70" s="70"/>
      <c r="C70" s="71"/>
      <c r="D70" s="67"/>
      <c r="E70" s="8"/>
      <c r="F70" s="4"/>
    </row>
    <row r="71" spans="1:6" ht="7.5" customHeight="1" thickBot="1" x14ac:dyDescent="0.3"/>
    <row r="72" spans="1:6" ht="12" customHeight="1" thickBot="1" x14ac:dyDescent="0.3">
      <c r="A72" s="7" t="str">
        <f>'kalibrace - dílčí kritéria'!A78</f>
        <v>typ atraktivity</v>
      </c>
      <c r="B72" s="16"/>
    </row>
    <row r="73" spans="1:6" ht="16.5" thickTop="1" x14ac:dyDescent="0.25">
      <c r="A73" s="14" t="str">
        <f>'kalibrace - dílčí kritéria'!A79</f>
        <v>žádná atraktivita v blízkosti tarifního bodu</v>
      </c>
      <c r="B73" s="74"/>
    </row>
    <row r="74" spans="1:6" ht="15.75" x14ac:dyDescent="0.25">
      <c r="A74" s="14" t="str">
        <f>'kalibrace - dílčí kritéria'!A80</f>
        <v>turistický či rekreační cíl místního či regionálního významu</v>
      </c>
      <c r="B74" s="76"/>
    </row>
    <row r="75" spans="1:6" ht="15.75" x14ac:dyDescent="0.25">
      <c r="A75" s="14" t="str">
        <f>'kalibrace - dílčí kritéria'!A81</f>
        <v>turistický či rekreační cíl krajského významu</v>
      </c>
      <c r="B75" s="76"/>
    </row>
    <row r="76" spans="1:6" ht="15.75" x14ac:dyDescent="0.25">
      <c r="A76" s="14" t="str">
        <f>'kalibrace - dílčí kritéria'!A82</f>
        <v>turistický či rekreační cíl celostátního významu</v>
      </c>
      <c r="B76" s="76"/>
    </row>
    <row r="77" spans="1:6" ht="15.75" x14ac:dyDescent="0.25">
      <c r="A77" s="14" t="str">
        <f>'kalibrace - dílčí kritéria'!A83</f>
        <v>soustředění pracovních příležitostí v pěší dostupnosti</v>
      </c>
      <c r="B77" s="76"/>
    </row>
    <row r="78" spans="1:6" ht="16.5" thickBot="1" x14ac:dyDescent="0.3">
      <c r="A78" s="15" t="str">
        <f>'kalibrace - dílčí kritéria'!A84</f>
        <v>obchodní/nákupní centrum v pěší dostupnosti</v>
      </c>
      <c r="B78" s="78"/>
    </row>
  </sheetData>
  <sheetProtection algorithmName="SHA-512" hashValue="l1fPhLoMf59Bwjg64fED4EgCx/k9KvQu65tU6iVyPhAipYcEf90SyGCOuKGucskXYCFUoOdRLQOHx7ZVXml/wQ==" saltValue="YSUGCt7l1Jn+byrDiuCAkw==" spinCount="100000" sheet="1" objects="1" scenarios="1" selectLockedCells="1"/>
  <mergeCells count="29">
    <mergeCell ref="A14:A15"/>
    <mergeCell ref="C14:D14"/>
    <mergeCell ref="C15:D15"/>
    <mergeCell ref="A4:B4"/>
    <mergeCell ref="C4:D4"/>
    <mergeCell ref="A5:B5"/>
    <mergeCell ref="C5:D5"/>
    <mergeCell ref="H34:M34"/>
    <mergeCell ref="H6:K6"/>
    <mergeCell ref="L6:M6"/>
    <mergeCell ref="B7:C7"/>
    <mergeCell ref="C12:D12"/>
    <mergeCell ref="D20:D23"/>
    <mergeCell ref="B26:C26"/>
    <mergeCell ref="H31:M31"/>
    <mergeCell ref="H32:M32"/>
    <mergeCell ref="H33:M33"/>
    <mergeCell ref="H5:K5"/>
    <mergeCell ref="L5:M5"/>
    <mergeCell ref="B52:D52"/>
    <mergeCell ref="B53:D53"/>
    <mergeCell ref="B54:D54"/>
    <mergeCell ref="B69:C69"/>
    <mergeCell ref="H35:L35"/>
    <mergeCell ref="H36:L36"/>
    <mergeCell ref="H37:L37"/>
    <mergeCell ref="H38:L38"/>
    <mergeCell ref="H39:L39"/>
    <mergeCell ref="B47:C47"/>
  </mergeCells>
  <conditionalFormatting sqref="E7 E26 E47 E69 E5">
    <cfRule type="cellIs" dxfId="7" priority="8" operator="equal">
      <formula>"OK"</formula>
    </cfRule>
  </conditionalFormatting>
  <conditionalFormatting sqref="A32">
    <cfRule type="expression" dxfId="6" priority="7">
      <formula>"$B$31=""x"""</formula>
    </cfRule>
  </conditionalFormatting>
  <conditionalFormatting sqref="B32:B36 B41:B44 B60:B66 B73:B78">
    <cfRule type="cellIs" dxfId="5" priority="6" operator="equal">
      <formula>"x"</formula>
    </cfRule>
  </conditionalFormatting>
  <conditionalFormatting sqref="B12 B20:C23 B52:B53">
    <cfRule type="notContainsBlanks" dxfId="4" priority="9">
      <formula>LEN(TRIM(B12))&gt;0</formula>
    </cfRule>
  </conditionalFormatting>
  <conditionalFormatting sqref="M36:M39">
    <cfRule type="containsErrors" dxfId="3" priority="4">
      <formula>ISERROR(M36)</formula>
    </cfRule>
    <cfRule type="cellIs" dxfId="2" priority="5" operator="equal">
      <formula>0</formula>
    </cfRule>
  </conditionalFormatting>
  <conditionalFormatting sqref="C15:D15">
    <cfRule type="cellIs" dxfId="1" priority="2" operator="equal">
      <formula>"ANO"</formula>
    </cfRule>
    <cfRule type="cellIs" dxfId="0" priority="1" operator="equal">
      <formula>"NE"</formula>
    </cfRule>
  </conditionalFormatting>
  <pageMargins left="0.7" right="0.7" top="0.78740157499999996" bottom="0.78740157499999996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kalibrace - obecná kritéria</vt:lpstr>
      <vt:lpstr>kalibrace - dílčí kritéria</vt:lpstr>
      <vt:lpstr>kategorizační list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</dc:creator>
  <cp:lastModifiedBy>Vojta</cp:lastModifiedBy>
  <cp:lastPrinted>2014-01-12T12:48:48Z</cp:lastPrinted>
  <dcterms:created xsi:type="dcterms:W3CDTF">2014-01-09T11:51:19Z</dcterms:created>
  <dcterms:modified xsi:type="dcterms:W3CDTF">2014-01-20T10:58:10Z</dcterms:modified>
</cp:coreProperties>
</file>